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wagov01-my.sharepoint.com/personal/bindi_isbister_dpird_wa_gov_au/Documents/Documents/DAW1902/Fuel price and deep ripping/"/>
    </mc:Choice>
  </mc:AlternateContent>
  <xr:revisionPtr revIDLastSave="1" documentId="8_{DC74047A-7C81-4E6B-978B-0A6064E51A20}" xr6:coauthVersionLast="47" xr6:coauthVersionMax="47" xr10:uidLastSave="{4ECCC2E8-B78D-4A62-ABF6-A0E674257DA0}"/>
  <bookViews>
    <workbookView xWindow="-120" yWindow="-120" windowWidth="29040" windowHeight="15840" activeTab="1" xr2:uid="{CFD16D46-C168-4D58-9E0B-5303719073A7}"/>
  </bookViews>
  <sheets>
    <sheet name="Introduction" sheetId="5" r:id="rId1"/>
    <sheet name="Input costs" sheetId="2" r:id="rId2"/>
    <sheet name="Tables to be hidden" sheetId="1"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2" l="1"/>
  <c r="D14" i="2" l="1"/>
  <c r="B9" i="1" l="1"/>
  <c r="C14" i="2"/>
  <c r="D18" i="2"/>
  <c r="F28" i="1" l="1"/>
  <c r="D29" i="2" s="1"/>
  <c r="E28" i="1"/>
  <c r="D28" i="2" s="1"/>
  <c r="D28" i="1"/>
  <c r="D27" i="2" s="1"/>
  <c r="G28" i="1"/>
  <c r="D30" i="2" s="1"/>
  <c r="G57" i="1"/>
  <c r="C30" i="2" s="1"/>
  <c r="D57" i="1"/>
  <c r="C27" i="2" s="1"/>
  <c r="F57" i="1"/>
  <c r="C29" i="2" s="1"/>
  <c r="E57" i="1"/>
  <c r="C28" i="2" s="1"/>
  <c r="B16" i="1"/>
  <c r="B23" i="1"/>
  <c r="B7" i="1"/>
  <c r="B15" i="1"/>
  <c r="B22" i="1"/>
  <c r="B14" i="1"/>
  <c r="B21" i="1"/>
  <c r="B13" i="1"/>
  <c r="B12" i="1"/>
  <c r="B8" i="1"/>
  <c r="B6" i="1"/>
  <c r="B27" i="1"/>
  <c r="C27" i="1" s="1"/>
  <c r="B11" i="1"/>
  <c r="B20" i="1"/>
  <c r="B19" i="1"/>
  <c r="B26" i="1"/>
  <c r="B18" i="1"/>
  <c r="B10" i="1"/>
  <c r="B24" i="1"/>
  <c r="B25" i="1"/>
  <c r="B17" i="1"/>
  <c r="B37" i="1"/>
  <c r="B44" i="1"/>
  <c r="B51" i="1"/>
  <c r="B43" i="1"/>
  <c r="B45" i="1"/>
  <c r="B50" i="1"/>
  <c r="B42" i="1"/>
  <c r="B53" i="1"/>
  <c r="B52" i="1"/>
  <c r="B35" i="1"/>
  <c r="B49" i="1"/>
  <c r="B41" i="1"/>
  <c r="B56" i="1"/>
  <c r="C56" i="1" s="1"/>
  <c r="B48" i="1"/>
  <c r="B40" i="1"/>
  <c r="B55" i="1"/>
  <c r="B47" i="1"/>
  <c r="B39" i="1"/>
  <c r="B36" i="1"/>
  <c r="B54" i="1"/>
  <c r="B46" i="1"/>
  <c r="B38" i="1"/>
  <c r="F27" i="1" l="1"/>
  <c r="G27" i="1"/>
  <c r="D27" i="1"/>
  <c r="E27" i="1"/>
  <c r="E56" i="1"/>
  <c r="D56" i="1"/>
  <c r="G56" i="1"/>
  <c r="F56" i="1"/>
  <c r="C35" i="1"/>
  <c r="C6" i="1"/>
  <c r="D6" i="1" s="1"/>
  <c r="C48" i="1"/>
  <c r="C53" i="1"/>
  <c r="C45" i="1"/>
  <c r="C37" i="1"/>
  <c r="C50" i="1"/>
  <c r="C42" i="1"/>
  <c r="C26" i="1"/>
  <c r="C23" i="1"/>
  <c r="C15" i="1"/>
  <c r="C7" i="1"/>
  <c r="C55" i="1"/>
  <c r="C47" i="1"/>
  <c r="C39" i="1"/>
  <c r="C22" i="1"/>
  <c r="C14" i="1"/>
  <c r="C54" i="1"/>
  <c r="C46" i="1"/>
  <c r="C38" i="1"/>
  <c r="C21" i="1"/>
  <c r="C20" i="1"/>
  <c r="C12" i="1"/>
  <c r="C52" i="1"/>
  <c r="C44" i="1"/>
  <c r="C36" i="1"/>
  <c r="C13" i="1"/>
  <c r="C19" i="1"/>
  <c r="C11" i="1"/>
  <c r="C51" i="1"/>
  <c r="C43" i="1"/>
  <c r="C10" i="1"/>
  <c r="C25" i="1"/>
  <c r="C17" i="1"/>
  <c r="C9" i="1"/>
  <c r="C49" i="1"/>
  <c r="C41" i="1"/>
  <c r="C18" i="1"/>
  <c r="C24" i="1"/>
  <c r="C16" i="1"/>
  <c r="C8" i="1"/>
  <c r="C40" i="1"/>
  <c r="F21" i="1" l="1"/>
  <c r="G21" i="1"/>
  <c r="E21" i="1"/>
  <c r="D21" i="1"/>
  <c r="F19" i="1"/>
  <c r="G19" i="1"/>
  <c r="D19" i="1"/>
  <c r="E19" i="1"/>
  <c r="E38" i="1"/>
  <c r="F38" i="1"/>
  <c r="G38" i="1"/>
  <c r="D38" i="1"/>
  <c r="G7" i="1"/>
  <c r="F7" i="1"/>
  <c r="E7" i="1"/>
  <c r="D7" i="1"/>
  <c r="F53" i="1"/>
  <c r="E53" i="1"/>
  <c r="G53" i="1"/>
  <c r="D53" i="1"/>
  <c r="E55" i="1"/>
  <c r="F55" i="1"/>
  <c r="G55" i="1"/>
  <c r="D55" i="1"/>
  <c r="F13" i="1"/>
  <c r="G13" i="1"/>
  <c r="D13" i="1"/>
  <c r="E13" i="1"/>
  <c r="E46" i="1"/>
  <c r="F46" i="1"/>
  <c r="D46" i="1"/>
  <c r="G46" i="1"/>
  <c r="G15" i="1"/>
  <c r="F15" i="1"/>
  <c r="E15" i="1"/>
  <c r="D15" i="1"/>
  <c r="E48" i="1"/>
  <c r="G48" i="1"/>
  <c r="D48" i="1"/>
  <c r="F48" i="1"/>
  <c r="F45" i="1"/>
  <c r="G45" i="1"/>
  <c r="D45" i="1"/>
  <c r="E45" i="1"/>
  <c r="D40" i="1"/>
  <c r="E40" i="1"/>
  <c r="F40" i="1"/>
  <c r="G40" i="1"/>
  <c r="F17" i="1"/>
  <c r="G17" i="1"/>
  <c r="D17" i="1"/>
  <c r="E17" i="1"/>
  <c r="F36" i="1"/>
  <c r="G36" i="1"/>
  <c r="D36" i="1"/>
  <c r="E36" i="1"/>
  <c r="E54" i="1"/>
  <c r="D54" i="1"/>
  <c r="F54" i="1"/>
  <c r="G54" i="1"/>
  <c r="G23" i="1"/>
  <c r="F23" i="1"/>
  <c r="E23" i="1"/>
  <c r="D23" i="1"/>
  <c r="I6" i="1"/>
  <c r="G6" i="1"/>
  <c r="F6" i="1"/>
  <c r="N4" i="1"/>
  <c r="N5" i="1" s="1"/>
  <c r="E6" i="1"/>
  <c r="G41" i="1"/>
  <c r="D41" i="1"/>
  <c r="E41" i="1"/>
  <c r="F41" i="1"/>
  <c r="G49" i="1"/>
  <c r="D49" i="1"/>
  <c r="E49" i="1"/>
  <c r="F49" i="1"/>
  <c r="F44" i="1"/>
  <c r="G44" i="1"/>
  <c r="D44" i="1"/>
  <c r="E44" i="1"/>
  <c r="G14" i="1"/>
  <c r="F14" i="1"/>
  <c r="E14" i="1"/>
  <c r="D14" i="1"/>
  <c r="F26" i="1"/>
  <c r="G26" i="1"/>
  <c r="D26" i="1"/>
  <c r="E26" i="1"/>
  <c r="G35" i="1"/>
  <c r="D35" i="1"/>
  <c r="N33" i="1" s="1"/>
  <c r="N34" i="1" s="1"/>
  <c r="F35" i="1"/>
  <c r="E35" i="1"/>
  <c r="F25" i="1"/>
  <c r="G25" i="1"/>
  <c r="D25" i="1"/>
  <c r="E25" i="1"/>
  <c r="G16" i="1"/>
  <c r="F16" i="1"/>
  <c r="D16" i="1"/>
  <c r="E16" i="1"/>
  <c r="F10" i="1"/>
  <c r="G10" i="1"/>
  <c r="D10" i="1"/>
  <c r="E10" i="1"/>
  <c r="F52" i="1"/>
  <c r="G52" i="1"/>
  <c r="D52" i="1"/>
  <c r="E52" i="1"/>
  <c r="G22" i="1"/>
  <c r="F22" i="1"/>
  <c r="E22" i="1"/>
  <c r="D22" i="1"/>
  <c r="G42" i="1"/>
  <c r="D42" i="1"/>
  <c r="F42" i="1"/>
  <c r="E42" i="1"/>
  <c r="F11" i="1"/>
  <c r="G11" i="1"/>
  <c r="D11" i="1"/>
  <c r="E11" i="1"/>
  <c r="F9" i="1"/>
  <c r="G9" i="1"/>
  <c r="D9" i="1"/>
  <c r="E9" i="1"/>
  <c r="F43" i="1"/>
  <c r="G43" i="1"/>
  <c r="D43" i="1"/>
  <c r="E43" i="1"/>
  <c r="F12" i="1"/>
  <c r="G12" i="1"/>
  <c r="D12" i="1"/>
  <c r="E12" i="1"/>
  <c r="E39" i="1"/>
  <c r="F39" i="1"/>
  <c r="G39" i="1"/>
  <c r="D39" i="1"/>
  <c r="G50" i="1"/>
  <c r="D50" i="1"/>
  <c r="E50" i="1"/>
  <c r="F50" i="1"/>
  <c r="F8" i="1"/>
  <c r="G8" i="1"/>
  <c r="D8" i="1"/>
  <c r="E8" i="1"/>
  <c r="F24" i="1"/>
  <c r="G24" i="1"/>
  <c r="D24" i="1"/>
  <c r="E24" i="1"/>
  <c r="F18" i="1"/>
  <c r="G18" i="1"/>
  <c r="D18" i="1"/>
  <c r="E18" i="1"/>
  <c r="F51" i="1"/>
  <c r="G51" i="1"/>
  <c r="D51" i="1"/>
  <c r="E51" i="1"/>
  <c r="F20" i="1"/>
  <c r="G20" i="1"/>
  <c r="D20" i="1"/>
  <c r="E20" i="1"/>
  <c r="E47" i="1"/>
  <c r="F47" i="1"/>
  <c r="G47" i="1"/>
  <c r="D47" i="1"/>
  <c r="F37" i="1"/>
  <c r="G37" i="1"/>
  <c r="D37" i="1"/>
  <c r="E37" i="1"/>
  <c r="I40" i="1"/>
  <c r="J40" i="1"/>
  <c r="K40" i="1"/>
  <c r="I56" i="1"/>
  <c r="J56" i="1"/>
  <c r="K56" i="1"/>
  <c r="I41" i="1"/>
  <c r="J41" i="1"/>
  <c r="K41" i="1"/>
  <c r="I49" i="1"/>
  <c r="J49" i="1"/>
  <c r="K49" i="1"/>
  <c r="I43" i="1"/>
  <c r="J43" i="1"/>
  <c r="K43" i="1"/>
  <c r="I51" i="1"/>
  <c r="J51" i="1"/>
  <c r="K51" i="1"/>
  <c r="I36" i="1"/>
  <c r="J36" i="1"/>
  <c r="K36" i="1"/>
  <c r="I44" i="1"/>
  <c r="J44" i="1"/>
  <c r="K44" i="1"/>
  <c r="I52" i="1"/>
  <c r="J52" i="1"/>
  <c r="K52" i="1"/>
  <c r="I38" i="1"/>
  <c r="J38" i="1"/>
  <c r="K38" i="1"/>
  <c r="I46" i="1"/>
  <c r="J46" i="1"/>
  <c r="K46" i="1"/>
  <c r="I54" i="1"/>
  <c r="N54" i="1" s="1"/>
  <c r="J54" i="1"/>
  <c r="K54" i="1"/>
  <c r="I39" i="1"/>
  <c r="J39" i="1"/>
  <c r="K39" i="1"/>
  <c r="I47" i="1"/>
  <c r="J47" i="1"/>
  <c r="K47" i="1"/>
  <c r="I55" i="1"/>
  <c r="J55" i="1"/>
  <c r="K55" i="1"/>
  <c r="I42" i="1"/>
  <c r="J42" i="1"/>
  <c r="K42" i="1"/>
  <c r="I50" i="1"/>
  <c r="J50" i="1"/>
  <c r="K50" i="1"/>
  <c r="I37" i="1"/>
  <c r="J37" i="1"/>
  <c r="K37" i="1"/>
  <c r="I45" i="1"/>
  <c r="J45" i="1"/>
  <c r="K45" i="1"/>
  <c r="I53" i="1"/>
  <c r="N53" i="1" s="1"/>
  <c r="J53" i="1"/>
  <c r="K53" i="1"/>
  <c r="I48" i="1"/>
  <c r="J48" i="1"/>
  <c r="K48" i="1"/>
  <c r="I35" i="1"/>
  <c r="K35" i="1"/>
  <c r="J35" i="1"/>
  <c r="I8" i="1"/>
  <c r="N8" i="1" s="1"/>
  <c r="J8" i="1"/>
  <c r="K8" i="1"/>
  <c r="J20" i="1"/>
  <c r="I20" i="1"/>
  <c r="K20" i="1"/>
  <c r="I15" i="1"/>
  <c r="J15" i="1"/>
  <c r="K15" i="1"/>
  <c r="I16" i="1"/>
  <c r="J16" i="1"/>
  <c r="K16" i="1"/>
  <c r="I22" i="1"/>
  <c r="K22" i="1"/>
  <c r="J22" i="1"/>
  <c r="I10" i="1"/>
  <c r="J10" i="1"/>
  <c r="K10" i="1"/>
  <c r="I23" i="1"/>
  <c r="J23" i="1"/>
  <c r="K23" i="1"/>
  <c r="K14" i="1"/>
  <c r="I14" i="1"/>
  <c r="J14" i="1"/>
  <c r="I21" i="1"/>
  <c r="N21" i="1" s="1"/>
  <c r="J21" i="1"/>
  <c r="K21" i="1"/>
  <c r="I24" i="1"/>
  <c r="J24" i="1"/>
  <c r="K24" i="1"/>
  <c r="K17" i="1"/>
  <c r="I17" i="1"/>
  <c r="J17" i="1"/>
  <c r="I11" i="1"/>
  <c r="J11" i="1"/>
  <c r="K11" i="1"/>
  <c r="K6" i="1"/>
  <c r="J6" i="1"/>
  <c r="K27" i="1"/>
  <c r="I27" i="1"/>
  <c r="J27" i="1"/>
  <c r="I26" i="1"/>
  <c r="J26" i="1"/>
  <c r="K26" i="1"/>
  <c r="K9" i="1"/>
  <c r="J9" i="1"/>
  <c r="I9" i="1"/>
  <c r="I18" i="1"/>
  <c r="J18" i="1"/>
  <c r="K18" i="1"/>
  <c r="K25" i="1"/>
  <c r="I25" i="1"/>
  <c r="J25" i="1"/>
  <c r="K19" i="1"/>
  <c r="I19" i="1"/>
  <c r="J19" i="1"/>
  <c r="I13" i="1"/>
  <c r="N13" i="1" s="1"/>
  <c r="J13" i="1"/>
  <c r="K13" i="1"/>
  <c r="J12" i="1"/>
  <c r="K12" i="1"/>
  <c r="I12" i="1"/>
  <c r="I7" i="1"/>
  <c r="J7" i="1"/>
  <c r="K7" i="1"/>
  <c r="N22" i="1" l="1"/>
  <c r="S14" i="1" s="1"/>
  <c r="N20" i="1"/>
  <c r="N45" i="1"/>
  <c r="N46" i="1"/>
  <c r="S38" i="1" s="1"/>
  <c r="N44" i="1"/>
  <c r="N37" i="1"/>
  <c r="N39" i="1"/>
  <c r="N38" i="1"/>
  <c r="N36" i="1"/>
  <c r="N6" i="1"/>
  <c r="N47" i="1"/>
  <c r="N25" i="1"/>
  <c r="N24" i="1"/>
  <c r="N23" i="1"/>
  <c r="N26" i="1"/>
  <c r="N11" i="1"/>
  <c r="N16" i="1"/>
  <c r="N18" i="1"/>
  <c r="N27" i="1"/>
  <c r="S15" i="1" s="1"/>
  <c r="N17" i="1"/>
  <c r="S13" i="1" s="1"/>
  <c r="N10" i="1"/>
  <c r="N7" i="1"/>
  <c r="N19" i="1"/>
  <c r="N9" i="1"/>
  <c r="N14" i="1"/>
  <c r="N15" i="1"/>
  <c r="N12" i="1"/>
  <c r="S12" i="1" s="1"/>
  <c r="P33" i="1"/>
  <c r="P34" i="1" s="1"/>
  <c r="P56" i="1" s="1"/>
  <c r="O33" i="1"/>
  <c r="O34" i="1" s="1"/>
  <c r="O38" i="1" s="1"/>
  <c r="O4" i="1"/>
  <c r="O5" i="1" s="1"/>
  <c r="P4" i="1"/>
  <c r="P5" i="1" s="1"/>
  <c r="P7" i="1" s="1"/>
  <c r="N55" i="1"/>
  <c r="N35" i="1"/>
  <c r="N49" i="1"/>
  <c r="N43" i="1"/>
  <c r="N56" i="1"/>
  <c r="S40" i="1" s="1"/>
  <c r="N48" i="1"/>
  <c r="N40" i="1"/>
  <c r="N41" i="1"/>
  <c r="S37" i="1" s="1"/>
  <c r="N50" i="1"/>
  <c r="N52" i="1"/>
  <c r="N51" i="1"/>
  <c r="S39" i="1" s="1"/>
  <c r="N42" i="1"/>
  <c r="O42" i="1" l="1"/>
  <c r="O53" i="1"/>
  <c r="O45" i="1"/>
  <c r="O56" i="1"/>
  <c r="O46" i="1"/>
  <c r="T38" i="1" s="1"/>
  <c r="O54" i="1"/>
  <c r="O51" i="1"/>
  <c r="T39" i="1" s="1"/>
  <c r="O44" i="1"/>
  <c r="O47" i="1"/>
  <c r="T40" i="1" s="1"/>
  <c r="U40" i="1" s="1"/>
  <c r="O43" i="1"/>
  <c r="O37" i="1"/>
  <c r="O50" i="1"/>
  <c r="O52" i="1"/>
  <c r="O49" i="1"/>
  <c r="O40" i="1"/>
  <c r="O41" i="1"/>
  <c r="T37" i="1" s="1"/>
  <c r="O48" i="1"/>
  <c r="P44" i="1"/>
  <c r="O7" i="1"/>
  <c r="O6" i="1"/>
  <c r="P37" i="1"/>
  <c r="P38" i="1"/>
  <c r="P51" i="1"/>
  <c r="P48" i="1"/>
  <c r="P39" i="1"/>
  <c r="P35" i="1"/>
  <c r="P36" i="1"/>
  <c r="P52" i="1"/>
  <c r="P53" i="1"/>
  <c r="O39" i="1"/>
  <c r="P41" i="1"/>
  <c r="P45" i="1"/>
  <c r="P42" i="1"/>
  <c r="P49" i="1"/>
  <c r="P43" i="1"/>
  <c r="O35" i="1"/>
  <c r="P46" i="1"/>
  <c r="P50" i="1"/>
  <c r="P54" i="1"/>
  <c r="O55" i="1"/>
  <c r="P17" i="1"/>
  <c r="P40" i="1"/>
  <c r="P55" i="1"/>
  <c r="P9" i="1"/>
  <c r="P47" i="1"/>
  <c r="P6" i="1"/>
  <c r="P25" i="1"/>
  <c r="P11" i="1"/>
  <c r="P13" i="1"/>
  <c r="P22" i="1"/>
  <c r="P15" i="1"/>
  <c r="P24" i="1"/>
  <c r="O24" i="1"/>
  <c r="O12" i="1"/>
  <c r="T12" i="1" s="1"/>
  <c r="P27" i="1"/>
  <c r="P19" i="1"/>
  <c r="O10" i="1"/>
  <c r="P14" i="1"/>
  <c r="O8" i="1"/>
  <c r="O19" i="1"/>
  <c r="P8" i="1"/>
  <c r="O25" i="1"/>
  <c r="P12" i="1"/>
  <c r="O15" i="1"/>
  <c r="O17" i="1"/>
  <c r="T13" i="1" s="1"/>
  <c r="U13" i="1" s="1"/>
  <c r="P10" i="1"/>
  <c r="O16" i="1"/>
  <c r="O27" i="1"/>
  <c r="T15" i="1" s="1"/>
  <c r="O21" i="1"/>
  <c r="P21" i="1"/>
  <c r="O14" i="1"/>
  <c r="O20" i="1"/>
  <c r="P20" i="1"/>
  <c r="P26" i="1"/>
  <c r="O18" i="1"/>
  <c r="P18" i="1"/>
  <c r="O11" i="1"/>
  <c r="P16" i="1"/>
  <c r="O9" i="1"/>
  <c r="P23" i="1"/>
  <c r="O22" i="1"/>
  <c r="T14" i="1" s="1"/>
  <c r="O36" i="1"/>
  <c r="O13" i="1"/>
  <c r="O26" i="1"/>
  <c r="O23" i="1"/>
  <c r="U39" i="1" l="1"/>
  <c r="U37" i="1"/>
  <c r="U38" i="1"/>
  <c r="U14" i="1"/>
  <c r="U15" i="1"/>
  <c r="U12" i="1"/>
</calcChain>
</file>

<file path=xl/sharedStrings.xml><?xml version="1.0" encoding="utf-8"?>
<sst xmlns="http://schemas.openxmlformats.org/spreadsheetml/2006/main" count="59" uniqueCount="46">
  <si>
    <t>Add own numbers to the blue shaded areas</t>
  </si>
  <si>
    <t>Ripping depth mm</t>
  </si>
  <si>
    <t>30-40cm</t>
  </si>
  <si>
    <t>55-60cm</t>
  </si>
  <si>
    <t>Fuel use (L/hr)</t>
  </si>
  <si>
    <t>Work rate (ha/hr)</t>
  </si>
  <si>
    <t>Fuel use (L/ha)</t>
  </si>
  <si>
    <t>Depreciation $/hr)</t>
  </si>
  <si>
    <t>Wages $/hr</t>
  </si>
  <si>
    <t>Repairs $/ha</t>
  </si>
  <si>
    <t>Time cost ($/ha)</t>
  </si>
  <si>
    <t>Year</t>
  </si>
  <si>
    <t>Discount factors</t>
  </si>
  <si>
    <t>Fuel Price $/L</t>
  </si>
  <si>
    <t>Fuel Cost</t>
  </si>
  <si>
    <t xml:space="preserve">Cost Ripping to 55-60cm </t>
  </si>
  <si>
    <t>Discount rate</t>
  </si>
  <si>
    <t>Year 1</t>
  </si>
  <si>
    <t>Year 2</t>
  </si>
  <si>
    <t>Year 3</t>
  </si>
  <si>
    <t xml:space="preserve">Cost fuel </t>
  </si>
  <si>
    <t>Cost Ripping 30-40cm</t>
  </si>
  <si>
    <t>Discounted cost ripping over 3 yrs</t>
  </si>
  <si>
    <t>Additional return $/ha</t>
  </si>
  <si>
    <t>Costs</t>
  </si>
  <si>
    <t>Income</t>
  </si>
  <si>
    <t>Max grain yield response (kg/ha) to deep ripping</t>
  </si>
  <si>
    <t>Min grain yield response (kg/ha)  to deep ripping</t>
  </si>
  <si>
    <t>Grain price $/t (A)</t>
  </si>
  <si>
    <t>Grain price $/t (B)</t>
  </si>
  <si>
    <t>Benefit of deep ripping with increasing fuel cost and grain price</t>
  </si>
  <si>
    <t>Return maximum yield response @ grain price A</t>
  </si>
  <si>
    <t>Return minimum yield response @ grain price A</t>
  </si>
  <si>
    <t xml:space="preserve">Return maximum yield response @ grain price B </t>
  </si>
  <si>
    <t>Return minimum yield response @ grain price B</t>
  </si>
  <si>
    <t>Ripping 40cm Cummulative return response max grain price A</t>
  </si>
  <si>
    <t>Ripping 60cm Discounted return response max grain price A</t>
  </si>
  <si>
    <t>NB:Could deltet the yellow areas minimum response if we use year 1 max yield response and year 2 and 3 mininum yield response</t>
  </si>
  <si>
    <t>60cm deep ripping Cummulative return response max grain price A</t>
  </si>
  <si>
    <t>40cm deep ripping Cummulative return response max grain price A</t>
  </si>
  <si>
    <t>Breakeven fuel price for return on deep ripping</t>
  </si>
  <si>
    <t>Bindi Isbister and Sud Kharel, Research Scientists, DPIRD</t>
  </si>
  <si>
    <t>Minimum yield response @ grain price A ($/L)</t>
  </si>
  <si>
    <t>Maximum yield response @ grain price B ($/L)</t>
  </si>
  <si>
    <t>Minimum yield response @ grain price B ($/L)</t>
  </si>
  <si>
    <t>Maximum yield response @ grain price 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</si>
</sst>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Red]\-&quot;$&quot;#,##0"/>
    <numFmt numFmtId="165" formatCode="&quot;$&quot;#,##0.00;[Red]\-&quot;$&quot;#,##0.00"/>
    <numFmt numFmtId="166" formatCode="0.0000"/>
    <numFmt numFmtId="167" formatCode="0.0"/>
  </numFmts>
  <fonts count="15" x14ac:knownFonts="1">
    <font>
      <sz val="11"/>
      <color theme="1"/>
      <name val="Calibri"/>
      <family val="2"/>
      <scheme val="minor"/>
    </font>
    <font>
      <sz val="8"/>
      <name val="Calibri"/>
      <family val="2"/>
      <scheme val="minor"/>
    </font>
    <font>
      <sz val="11"/>
      <color theme="1"/>
      <name val="Arial"/>
      <family val="2"/>
    </font>
    <font>
      <b/>
      <sz val="18"/>
      <color theme="1"/>
      <name val="Arial"/>
      <family val="2"/>
    </font>
    <font>
      <b/>
      <sz val="14"/>
      <color theme="1"/>
      <name val="Arial"/>
      <family val="2"/>
    </font>
    <font>
      <i/>
      <sz val="11"/>
      <color theme="1"/>
      <name val="Arial"/>
      <family val="2"/>
    </font>
    <font>
      <sz val="14"/>
      <color theme="1"/>
      <name val="Arial"/>
      <family val="2"/>
    </font>
    <font>
      <b/>
      <strike/>
      <sz val="14"/>
      <color theme="1"/>
      <name val="Arial"/>
      <family val="2"/>
    </font>
    <font>
      <strike/>
      <sz val="14"/>
      <color theme="1"/>
      <name val="Arial"/>
      <family val="2"/>
    </font>
    <font>
      <strike/>
      <sz val="11"/>
      <color theme="1"/>
      <name val="Arial"/>
      <family val="2"/>
    </font>
    <font>
      <sz val="12"/>
      <color theme="1"/>
      <name val="Arial"/>
      <family val="2"/>
    </font>
    <font>
      <i/>
      <sz val="12"/>
      <color theme="1"/>
      <name val="Arial"/>
      <family val="2"/>
    </font>
    <font>
      <b/>
      <sz val="12"/>
      <color theme="1"/>
      <name val="Arial"/>
      <family val="2"/>
    </font>
    <font>
      <sz val="12"/>
      <color rgb="FF000000"/>
      <name val="Arial"/>
      <family val="2"/>
    </font>
    <font>
      <sz val="12"/>
      <color theme="3"/>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40">
    <xf numFmtId="0" fontId="0" fillId="0" borderId="0" xfId="0"/>
    <xf numFmtId="0" fontId="2" fillId="0" borderId="0" xfId="0" applyFont="1"/>
    <xf numFmtId="166" fontId="2" fillId="0" borderId="0" xfId="0" applyNumberFormat="1" applyFont="1"/>
    <xf numFmtId="0" fontId="2" fillId="0" borderId="0" xfId="0" applyFont="1" applyAlignment="1">
      <alignment wrapText="1"/>
    </xf>
    <xf numFmtId="9" fontId="2" fillId="0" borderId="0" xfId="0" applyNumberFormat="1" applyFont="1" applyAlignment="1">
      <alignment wrapText="1"/>
    </xf>
    <xf numFmtId="1" fontId="2" fillId="0" borderId="0" xfId="0" applyNumberFormat="1" applyFont="1"/>
    <xf numFmtId="165" fontId="2" fillId="0" borderId="0" xfId="0" applyNumberFormat="1" applyFont="1"/>
    <xf numFmtId="9" fontId="2" fillId="0" borderId="0" xfId="0" applyNumberFormat="1" applyFont="1"/>
    <xf numFmtId="164" fontId="2" fillId="0" borderId="0" xfId="0" applyNumberFormat="1" applyFont="1"/>
    <xf numFmtId="0" fontId="3" fillId="0" borderId="0" xfId="0" applyFont="1"/>
    <xf numFmtId="0" fontId="10" fillId="2" borderId="0" xfId="0" applyFont="1" applyFill="1" applyProtection="1">
      <protection locked="0"/>
    </xf>
    <xf numFmtId="0" fontId="13" fillId="0" borderId="0" xfId="0" applyFont="1"/>
    <xf numFmtId="0" fontId="2" fillId="0" borderId="0" xfId="0" applyFont="1" applyAlignment="1">
      <alignment vertical="center"/>
    </xf>
    <xf numFmtId="0" fontId="2" fillId="0" borderId="0" xfId="0" applyFont="1" applyAlignment="1">
      <alignment horizontal="left" vertical="center" indent="5"/>
    </xf>
    <xf numFmtId="2" fontId="2" fillId="0" borderId="0" xfId="0" applyNumberFormat="1" applyFont="1"/>
    <xf numFmtId="0" fontId="10" fillId="0" borderId="0" xfId="0" applyFont="1" applyAlignment="1" applyProtection="1">
      <alignment wrapText="1"/>
    </xf>
    <xf numFmtId="2" fontId="12" fillId="0" borderId="0" xfId="0" applyNumberFormat="1" applyFont="1" applyFill="1" applyProtection="1"/>
    <xf numFmtId="167" fontId="2" fillId="0" borderId="0" xfId="0" applyNumberFormat="1" applyFont="1"/>
    <xf numFmtId="0" fontId="11" fillId="0" borderId="0" xfId="0" applyFont="1"/>
    <xf numFmtId="0" fontId="14" fillId="0" borderId="0" xfId="0" applyFont="1" applyAlignment="1" applyProtection="1">
      <alignment wrapText="1"/>
    </xf>
    <xf numFmtId="0" fontId="3" fillId="0" borderId="0" xfId="0" applyFont="1" applyProtection="1"/>
    <xf numFmtId="0" fontId="2" fillId="0" borderId="0" xfId="0" applyFont="1" applyProtection="1"/>
    <xf numFmtId="0" fontId="11" fillId="0" borderId="0" xfId="0" applyFont="1" applyProtection="1"/>
    <xf numFmtId="0" fontId="4" fillId="0" borderId="0" xfId="0" applyFont="1" applyAlignment="1" applyProtection="1">
      <alignment horizontal="left"/>
    </xf>
    <xf numFmtId="0" fontId="4" fillId="0" borderId="0" xfId="0" applyFont="1" applyProtection="1"/>
    <xf numFmtId="0" fontId="11" fillId="2" borderId="0" xfId="0" applyFont="1" applyFill="1" applyProtection="1"/>
    <xf numFmtId="0" fontId="10" fillId="0" borderId="0" xfId="0" applyFont="1" applyProtection="1"/>
    <xf numFmtId="0" fontId="10" fillId="3" borderId="0" xfId="0" applyFont="1" applyFill="1" applyProtection="1"/>
    <xf numFmtId="2" fontId="12" fillId="3" borderId="0" xfId="0" applyNumberFormat="1" applyFont="1" applyFill="1" applyProtection="1"/>
    <xf numFmtId="0" fontId="2" fillId="3" borderId="0" xfId="0" applyFont="1" applyFill="1" applyProtection="1"/>
    <xf numFmtId="2" fontId="12" fillId="0" borderId="0" xfId="0" applyNumberFormat="1" applyFont="1" applyProtection="1"/>
    <xf numFmtId="0" fontId="6" fillId="0" borderId="0" xfId="0" applyFont="1" applyProtection="1"/>
    <xf numFmtId="0" fontId="6" fillId="3" borderId="0" xfId="0" applyFont="1" applyFill="1" applyProtection="1"/>
    <xf numFmtId="0" fontId="7" fillId="0" borderId="0" xfId="0" applyFont="1" applyFill="1" applyBorder="1" applyProtection="1"/>
    <xf numFmtId="0" fontId="8" fillId="0" borderId="0" xfId="0" applyFont="1" applyFill="1" applyBorder="1" applyProtection="1"/>
    <xf numFmtId="0" fontId="9" fillId="0" borderId="0" xfId="0" applyFont="1" applyFill="1" applyBorder="1" applyProtection="1"/>
    <xf numFmtId="0" fontId="5" fillId="0" borderId="0" xfId="0" applyFont="1" applyFill="1" applyBorder="1" applyProtection="1"/>
    <xf numFmtId="0" fontId="6" fillId="0" borderId="0" xfId="0" applyFont="1" applyFill="1" applyBorder="1" applyProtection="1"/>
    <xf numFmtId="2" fontId="8" fillId="0" borderId="0" xfId="0" applyNumberFormat="1" applyFont="1" applyFill="1" applyBorder="1" applyProtection="1"/>
    <xf numFmtId="1" fontId="7" fillId="0" borderId="0" xfId="0" applyNumberFormat="1" applyFont="1" applyFill="1" applyBorder="1" applyProtection="1"/>
  </cellXfs>
  <cellStyles count="1">
    <cellStyle name="Normal" xfId="0" builtinId="0"/>
  </cellStyles>
  <dxfs count="0"/>
  <tableStyles count="0" defaultTableStyle="TableStyleMedium2" defaultPivotStyle="PivotStyleLight16"/>
  <colors>
    <mruColors>
      <color rgb="FFFF990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baseline="0"/>
              <a:t>Additional return from deep ripping 30-40cm - Year 1 </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7814595188862499E-2"/>
          <c:y val="0.14063490548529919"/>
          <c:w val="0.87119526519359047"/>
          <c:h val="0.63152511996606486"/>
        </c:manualLayout>
      </c:layout>
      <c:scatterChart>
        <c:scatterStyle val="smoothMarker"/>
        <c:varyColors val="0"/>
        <c:ser>
          <c:idx val="4"/>
          <c:order val="1"/>
          <c:tx>
            <c:strRef>
              <c:f>'Tables to be hidden'!$E$34</c:f>
              <c:strCache>
                <c:ptCount val="1"/>
                <c:pt idx="0">
                  <c:v>Return minimum yield response @ grain price A</c:v>
                </c:pt>
              </c:strCache>
            </c:strRef>
          </c:tx>
          <c:spPr>
            <a:ln w="28575" cap="rnd">
              <a:solidFill>
                <a:srgbClr val="FF9900"/>
              </a:solidFill>
              <a:prstDash val="sysDot"/>
              <a:round/>
            </a:ln>
            <a:effectLst/>
          </c:spPr>
          <c:marker>
            <c:symbol val="none"/>
          </c:marker>
          <c:xVal>
            <c:numRef>
              <c:f>'Tables to be hidden'!$A$35:$A$56</c:f>
              <c:numCache>
                <c:formatCode>General</c:formatCode>
                <c:ptCount val="22"/>
                <c:pt idx="0">
                  <c:v>0.9</c:v>
                </c:pt>
                <c:pt idx="1">
                  <c:v>1</c:v>
                </c:pt>
                <c:pt idx="2">
                  <c:v>1.1000000000000001</c:v>
                </c:pt>
                <c:pt idx="3">
                  <c:v>1.2</c:v>
                </c:pt>
                <c:pt idx="4">
                  <c:v>1.3</c:v>
                </c:pt>
                <c:pt idx="5">
                  <c:v>1.4</c:v>
                </c:pt>
                <c:pt idx="6">
                  <c:v>1.5</c:v>
                </c:pt>
                <c:pt idx="7">
                  <c:v>1.6</c:v>
                </c:pt>
                <c:pt idx="8">
                  <c:v>1.7</c:v>
                </c:pt>
                <c:pt idx="9">
                  <c:v>1.8</c:v>
                </c:pt>
                <c:pt idx="10">
                  <c:v>1.9</c:v>
                </c:pt>
                <c:pt idx="11">
                  <c:v>2</c:v>
                </c:pt>
                <c:pt idx="12">
                  <c:v>2.1</c:v>
                </c:pt>
                <c:pt idx="13">
                  <c:v>2.2000000000000002</c:v>
                </c:pt>
                <c:pt idx="14">
                  <c:v>2.2999999999999998</c:v>
                </c:pt>
                <c:pt idx="15">
                  <c:v>2.4</c:v>
                </c:pt>
                <c:pt idx="16">
                  <c:v>2.5</c:v>
                </c:pt>
                <c:pt idx="17">
                  <c:v>2.6</c:v>
                </c:pt>
                <c:pt idx="18">
                  <c:v>2.7</c:v>
                </c:pt>
                <c:pt idx="19">
                  <c:v>2.8</c:v>
                </c:pt>
                <c:pt idx="20">
                  <c:v>2.9</c:v>
                </c:pt>
                <c:pt idx="21">
                  <c:v>3</c:v>
                </c:pt>
              </c:numCache>
            </c:numRef>
          </c:xVal>
          <c:yVal>
            <c:numRef>
              <c:f>'Tables to be hidden'!$E$35:$E$56</c:f>
              <c:numCache>
                <c:formatCode>0.0</c:formatCode>
                <c:ptCount val="22"/>
                <c:pt idx="0">
                  <c:v>16.8125</c:v>
                </c:pt>
                <c:pt idx="1">
                  <c:v>15.875</c:v>
                </c:pt>
                <c:pt idx="2">
                  <c:v>14.9375</c:v>
                </c:pt>
                <c:pt idx="3">
                  <c:v>14</c:v>
                </c:pt>
                <c:pt idx="4">
                  <c:v>13.0625</c:v>
                </c:pt>
                <c:pt idx="5">
                  <c:v>12.125</c:v>
                </c:pt>
                <c:pt idx="6">
                  <c:v>11.1875</c:v>
                </c:pt>
                <c:pt idx="7">
                  <c:v>10.25</c:v>
                </c:pt>
                <c:pt idx="8">
                  <c:v>9.3125</c:v>
                </c:pt>
                <c:pt idx="9">
                  <c:v>8.375</c:v>
                </c:pt>
                <c:pt idx="10">
                  <c:v>7.4375</c:v>
                </c:pt>
                <c:pt idx="11">
                  <c:v>6.5</c:v>
                </c:pt>
                <c:pt idx="12">
                  <c:v>5.5625</c:v>
                </c:pt>
                <c:pt idx="13">
                  <c:v>4.625</c:v>
                </c:pt>
                <c:pt idx="14">
                  <c:v>3.6875</c:v>
                </c:pt>
                <c:pt idx="15">
                  <c:v>2.75</c:v>
                </c:pt>
                <c:pt idx="16">
                  <c:v>1.8125</c:v>
                </c:pt>
                <c:pt idx="17">
                  <c:v>0.875</c:v>
                </c:pt>
                <c:pt idx="18">
                  <c:v>-6.25E-2</c:v>
                </c:pt>
                <c:pt idx="19">
                  <c:v>-1</c:v>
                </c:pt>
                <c:pt idx="20">
                  <c:v>-1.9375</c:v>
                </c:pt>
                <c:pt idx="21">
                  <c:v>-2.875</c:v>
                </c:pt>
              </c:numCache>
            </c:numRef>
          </c:yVal>
          <c:smooth val="1"/>
          <c:extLst>
            <c:ext xmlns:c16="http://schemas.microsoft.com/office/drawing/2014/chart" uri="{C3380CC4-5D6E-409C-BE32-E72D297353CC}">
              <c16:uniqueId val="{00000004-1502-4830-B8D8-77F72627EAF8}"/>
            </c:ext>
          </c:extLst>
        </c:ser>
        <c:ser>
          <c:idx val="2"/>
          <c:order val="2"/>
          <c:tx>
            <c:strRef>
              <c:f>'Tables to be hidden'!$D$34</c:f>
              <c:strCache>
                <c:ptCount val="1"/>
                <c:pt idx="0">
                  <c:v>Return maximum yield response @ grain price A</c:v>
                </c:pt>
              </c:strCache>
            </c:strRef>
          </c:tx>
          <c:spPr>
            <a:ln w="28575" cap="rnd">
              <a:solidFill>
                <a:schemeClr val="accent1"/>
              </a:solidFill>
              <a:prstDash val="sysDot"/>
              <a:round/>
            </a:ln>
            <a:effectLst/>
          </c:spPr>
          <c:marker>
            <c:symbol val="none"/>
          </c:marker>
          <c:xVal>
            <c:numRef>
              <c:f>'Tables to be hidden'!$A$35:$A$56</c:f>
              <c:numCache>
                <c:formatCode>General</c:formatCode>
                <c:ptCount val="22"/>
                <c:pt idx="0">
                  <c:v>0.9</c:v>
                </c:pt>
                <c:pt idx="1">
                  <c:v>1</c:v>
                </c:pt>
                <c:pt idx="2">
                  <c:v>1.1000000000000001</c:v>
                </c:pt>
                <c:pt idx="3">
                  <c:v>1.2</c:v>
                </c:pt>
                <c:pt idx="4">
                  <c:v>1.3</c:v>
                </c:pt>
                <c:pt idx="5">
                  <c:v>1.4</c:v>
                </c:pt>
                <c:pt idx="6">
                  <c:v>1.5</c:v>
                </c:pt>
                <c:pt idx="7">
                  <c:v>1.6</c:v>
                </c:pt>
                <c:pt idx="8">
                  <c:v>1.7</c:v>
                </c:pt>
                <c:pt idx="9">
                  <c:v>1.8</c:v>
                </c:pt>
                <c:pt idx="10">
                  <c:v>1.9</c:v>
                </c:pt>
                <c:pt idx="11">
                  <c:v>2</c:v>
                </c:pt>
                <c:pt idx="12">
                  <c:v>2.1</c:v>
                </c:pt>
                <c:pt idx="13">
                  <c:v>2.2000000000000002</c:v>
                </c:pt>
                <c:pt idx="14">
                  <c:v>2.2999999999999998</c:v>
                </c:pt>
                <c:pt idx="15">
                  <c:v>2.4</c:v>
                </c:pt>
                <c:pt idx="16">
                  <c:v>2.5</c:v>
                </c:pt>
                <c:pt idx="17">
                  <c:v>2.6</c:v>
                </c:pt>
                <c:pt idx="18">
                  <c:v>2.7</c:v>
                </c:pt>
                <c:pt idx="19">
                  <c:v>2.8</c:v>
                </c:pt>
                <c:pt idx="20">
                  <c:v>2.9</c:v>
                </c:pt>
                <c:pt idx="21">
                  <c:v>3</c:v>
                </c:pt>
              </c:numCache>
            </c:numRef>
          </c:xVal>
          <c:yVal>
            <c:numRef>
              <c:f>'Tables to be hidden'!$D$35:$D$56</c:f>
              <c:numCache>
                <c:formatCode>0.0</c:formatCode>
                <c:ptCount val="22"/>
                <c:pt idx="0">
                  <c:v>82.8125</c:v>
                </c:pt>
                <c:pt idx="1">
                  <c:v>81.875</c:v>
                </c:pt>
                <c:pt idx="2">
                  <c:v>80.9375</c:v>
                </c:pt>
                <c:pt idx="3">
                  <c:v>80</c:v>
                </c:pt>
                <c:pt idx="4">
                  <c:v>79.0625</c:v>
                </c:pt>
                <c:pt idx="5">
                  <c:v>78.125</c:v>
                </c:pt>
                <c:pt idx="6">
                  <c:v>77.1875</c:v>
                </c:pt>
                <c:pt idx="7">
                  <c:v>76.25</c:v>
                </c:pt>
                <c:pt idx="8">
                  <c:v>75.3125</c:v>
                </c:pt>
                <c:pt idx="9">
                  <c:v>74.375</c:v>
                </c:pt>
                <c:pt idx="10">
                  <c:v>73.4375</c:v>
                </c:pt>
                <c:pt idx="11">
                  <c:v>72.5</c:v>
                </c:pt>
                <c:pt idx="12">
                  <c:v>71.5625</c:v>
                </c:pt>
                <c:pt idx="13">
                  <c:v>70.625</c:v>
                </c:pt>
                <c:pt idx="14">
                  <c:v>69.6875</c:v>
                </c:pt>
                <c:pt idx="15">
                  <c:v>68.75</c:v>
                </c:pt>
                <c:pt idx="16">
                  <c:v>67.8125</c:v>
                </c:pt>
                <c:pt idx="17">
                  <c:v>66.875</c:v>
                </c:pt>
                <c:pt idx="18">
                  <c:v>65.9375</c:v>
                </c:pt>
                <c:pt idx="19">
                  <c:v>65</c:v>
                </c:pt>
                <c:pt idx="20">
                  <c:v>64.0625</c:v>
                </c:pt>
                <c:pt idx="21">
                  <c:v>63.125</c:v>
                </c:pt>
              </c:numCache>
            </c:numRef>
          </c:yVal>
          <c:smooth val="1"/>
          <c:extLst>
            <c:ext xmlns:c16="http://schemas.microsoft.com/office/drawing/2014/chart" uri="{C3380CC4-5D6E-409C-BE32-E72D297353CC}">
              <c16:uniqueId val="{00000003-1502-4830-B8D8-77F72627EAF8}"/>
            </c:ext>
          </c:extLst>
        </c:ser>
        <c:ser>
          <c:idx val="5"/>
          <c:order val="3"/>
          <c:tx>
            <c:strRef>
              <c:f>'Tables to be hidden'!$G$34</c:f>
              <c:strCache>
                <c:ptCount val="1"/>
                <c:pt idx="0">
                  <c:v>Return minimum yield response @ grain price B</c:v>
                </c:pt>
              </c:strCache>
            </c:strRef>
          </c:tx>
          <c:spPr>
            <a:ln w="28575" cap="rnd">
              <a:solidFill>
                <a:schemeClr val="accent2"/>
              </a:solidFill>
              <a:prstDash val="dash"/>
              <a:round/>
            </a:ln>
            <a:effectLst/>
          </c:spPr>
          <c:marker>
            <c:symbol val="none"/>
          </c:marker>
          <c:xVal>
            <c:numRef>
              <c:f>'Tables to be hidden'!$A$35:$A$56</c:f>
              <c:numCache>
                <c:formatCode>General</c:formatCode>
                <c:ptCount val="22"/>
                <c:pt idx="0">
                  <c:v>0.9</c:v>
                </c:pt>
                <c:pt idx="1">
                  <c:v>1</c:v>
                </c:pt>
                <c:pt idx="2">
                  <c:v>1.1000000000000001</c:v>
                </c:pt>
                <c:pt idx="3">
                  <c:v>1.2</c:v>
                </c:pt>
                <c:pt idx="4">
                  <c:v>1.3</c:v>
                </c:pt>
                <c:pt idx="5">
                  <c:v>1.4</c:v>
                </c:pt>
                <c:pt idx="6">
                  <c:v>1.5</c:v>
                </c:pt>
                <c:pt idx="7">
                  <c:v>1.6</c:v>
                </c:pt>
                <c:pt idx="8">
                  <c:v>1.7</c:v>
                </c:pt>
                <c:pt idx="9">
                  <c:v>1.8</c:v>
                </c:pt>
                <c:pt idx="10">
                  <c:v>1.9</c:v>
                </c:pt>
                <c:pt idx="11">
                  <c:v>2</c:v>
                </c:pt>
                <c:pt idx="12">
                  <c:v>2.1</c:v>
                </c:pt>
                <c:pt idx="13">
                  <c:v>2.2000000000000002</c:v>
                </c:pt>
                <c:pt idx="14">
                  <c:v>2.2999999999999998</c:v>
                </c:pt>
                <c:pt idx="15">
                  <c:v>2.4</c:v>
                </c:pt>
                <c:pt idx="16">
                  <c:v>2.5</c:v>
                </c:pt>
                <c:pt idx="17">
                  <c:v>2.6</c:v>
                </c:pt>
                <c:pt idx="18">
                  <c:v>2.7</c:v>
                </c:pt>
                <c:pt idx="19">
                  <c:v>2.8</c:v>
                </c:pt>
                <c:pt idx="20">
                  <c:v>2.9</c:v>
                </c:pt>
                <c:pt idx="21">
                  <c:v>3</c:v>
                </c:pt>
              </c:numCache>
            </c:numRef>
          </c:xVal>
          <c:yVal>
            <c:numRef>
              <c:f>'Tables to be hidden'!$G$35:$G$56</c:f>
              <c:numCache>
                <c:formatCode>0.0</c:formatCode>
                <c:ptCount val="22"/>
                <c:pt idx="0">
                  <c:v>30.8125</c:v>
                </c:pt>
                <c:pt idx="1">
                  <c:v>29.875</c:v>
                </c:pt>
                <c:pt idx="2">
                  <c:v>28.9375</c:v>
                </c:pt>
                <c:pt idx="3">
                  <c:v>28</c:v>
                </c:pt>
                <c:pt idx="4">
                  <c:v>27.0625</c:v>
                </c:pt>
                <c:pt idx="5">
                  <c:v>26.125</c:v>
                </c:pt>
                <c:pt idx="6">
                  <c:v>25.1875</c:v>
                </c:pt>
                <c:pt idx="7">
                  <c:v>24.25</c:v>
                </c:pt>
                <c:pt idx="8">
                  <c:v>23.3125</c:v>
                </c:pt>
                <c:pt idx="9">
                  <c:v>22.375</c:v>
                </c:pt>
                <c:pt idx="10">
                  <c:v>21.4375</c:v>
                </c:pt>
                <c:pt idx="11">
                  <c:v>20.5</c:v>
                </c:pt>
                <c:pt idx="12">
                  <c:v>19.5625</c:v>
                </c:pt>
                <c:pt idx="13">
                  <c:v>18.625</c:v>
                </c:pt>
                <c:pt idx="14">
                  <c:v>17.6875</c:v>
                </c:pt>
                <c:pt idx="15">
                  <c:v>16.75</c:v>
                </c:pt>
                <c:pt idx="16">
                  <c:v>15.8125</c:v>
                </c:pt>
                <c:pt idx="17">
                  <c:v>14.875</c:v>
                </c:pt>
                <c:pt idx="18">
                  <c:v>13.9375</c:v>
                </c:pt>
                <c:pt idx="19">
                  <c:v>13</c:v>
                </c:pt>
                <c:pt idx="20">
                  <c:v>12.0625</c:v>
                </c:pt>
                <c:pt idx="21">
                  <c:v>11.125</c:v>
                </c:pt>
              </c:numCache>
            </c:numRef>
          </c:yVal>
          <c:smooth val="1"/>
          <c:extLst>
            <c:ext xmlns:c16="http://schemas.microsoft.com/office/drawing/2014/chart" uri="{C3380CC4-5D6E-409C-BE32-E72D297353CC}">
              <c16:uniqueId val="{00000006-1502-4830-B8D8-77F72627EAF8}"/>
            </c:ext>
          </c:extLst>
        </c:ser>
        <c:ser>
          <c:idx val="3"/>
          <c:order val="4"/>
          <c:tx>
            <c:strRef>
              <c:f>'Tables to be hidden'!$F$34</c:f>
              <c:strCache>
                <c:ptCount val="1"/>
                <c:pt idx="0">
                  <c:v>Return maximum yield response @ grain price B </c:v>
                </c:pt>
              </c:strCache>
            </c:strRef>
          </c:tx>
          <c:spPr>
            <a:ln w="28575" cap="rnd">
              <a:solidFill>
                <a:schemeClr val="accent1"/>
              </a:solidFill>
              <a:prstDash val="dash"/>
              <a:round/>
            </a:ln>
            <a:effectLst/>
          </c:spPr>
          <c:marker>
            <c:symbol val="none"/>
          </c:marker>
          <c:xVal>
            <c:numRef>
              <c:f>'Tables to be hidden'!$A$35:$A$56</c:f>
              <c:numCache>
                <c:formatCode>General</c:formatCode>
                <c:ptCount val="22"/>
                <c:pt idx="0">
                  <c:v>0.9</c:v>
                </c:pt>
                <c:pt idx="1">
                  <c:v>1</c:v>
                </c:pt>
                <c:pt idx="2">
                  <c:v>1.1000000000000001</c:v>
                </c:pt>
                <c:pt idx="3">
                  <c:v>1.2</c:v>
                </c:pt>
                <c:pt idx="4">
                  <c:v>1.3</c:v>
                </c:pt>
                <c:pt idx="5">
                  <c:v>1.4</c:v>
                </c:pt>
                <c:pt idx="6">
                  <c:v>1.5</c:v>
                </c:pt>
                <c:pt idx="7">
                  <c:v>1.6</c:v>
                </c:pt>
                <c:pt idx="8">
                  <c:v>1.7</c:v>
                </c:pt>
                <c:pt idx="9">
                  <c:v>1.8</c:v>
                </c:pt>
                <c:pt idx="10">
                  <c:v>1.9</c:v>
                </c:pt>
                <c:pt idx="11">
                  <c:v>2</c:v>
                </c:pt>
                <c:pt idx="12">
                  <c:v>2.1</c:v>
                </c:pt>
                <c:pt idx="13">
                  <c:v>2.2000000000000002</c:v>
                </c:pt>
                <c:pt idx="14">
                  <c:v>2.2999999999999998</c:v>
                </c:pt>
                <c:pt idx="15">
                  <c:v>2.4</c:v>
                </c:pt>
                <c:pt idx="16">
                  <c:v>2.5</c:v>
                </c:pt>
                <c:pt idx="17">
                  <c:v>2.6</c:v>
                </c:pt>
                <c:pt idx="18">
                  <c:v>2.7</c:v>
                </c:pt>
                <c:pt idx="19">
                  <c:v>2.8</c:v>
                </c:pt>
                <c:pt idx="20">
                  <c:v>2.9</c:v>
                </c:pt>
                <c:pt idx="21">
                  <c:v>3</c:v>
                </c:pt>
              </c:numCache>
            </c:numRef>
          </c:xVal>
          <c:yVal>
            <c:numRef>
              <c:f>'Tables to be hidden'!$F$35:$F$56</c:f>
              <c:numCache>
                <c:formatCode>0.0</c:formatCode>
                <c:ptCount val="22"/>
                <c:pt idx="0">
                  <c:v>110.8125</c:v>
                </c:pt>
                <c:pt idx="1">
                  <c:v>109.875</c:v>
                </c:pt>
                <c:pt idx="2">
                  <c:v>108.9375</c:v>
                </c:pt>
                <c:pt idx="3">
                  <c:v>108</c:v>
                </c:pt>
                <c:pt idx="4">
                  <c:v>107.0625</c:v>
                </c:pt>
                <c:pt idx="5">
                  <c:v>106.125</c:v>
                </c:pt>
                <c:pt idx="6">
                  <c:v>105.1875</c:v>
                </c:pt>
                <c:pt idx="7">
                  <c:v>104.25</c:v>
                </c:pt>
                <c:pt idx="8">
                  <c:v>103.3125</c:v>
                </c:pt>
                <c:pt idx="9">
                  <c:v>102.375</c:v>
                </c:pt>
                <c:pt idx="10">
                  <c:v>101.4375</c:v>
                </c:pt>
                <c:pt idx="11">
                  <c:v>100.5</c:v>
                </c:pt>
                <c:pt idx="12">
                  <c:v>99.5625</c:v>
                </c:pt>
                <c:pt idx="13">
                  <c:v>98.625</c:v>
                </c:pt>
                <c:pt idx="14">
                  <c:v>97.6875</c:v>
                </c:pt>
                <c:pt idx="15">
                  <c:v>96.75</c:v>
                </c:pt>
                <c:pt idx="16">
                  <c:v>95.8125</c:v>
                </c:pt>
                <c:pt idx="17">
                  <c:v>94.875</c:v>
                </c:pt>
                <c:pt idx="18">
                  <c:v>93.9375</c:v>
                </c:pt>
                <c:pt idx="19">
                  <c:v>93</c:v>
                </c:pt>
                <c:pt idx="20">
                  <c:v>92.0625</c:v>
                </c:pt>
                <c:pt idx="21">
                  <c:v>91.125</c:v>
                </c:pt>
              </c:numCache>
            </c:numRef>
          </c:yVal>
          <c:smooth val="1"/>
          <c:extLst>
            <c:ext xmlns:c16="http://schemas.microsoft.com/office/drawing/2014/chart" uri="{C3380CC4-5D6E-409C-BE32-E72D297353CC}">
              <c16:uniqueId val="{00000005-1502-4830-B8D8-77F72627EAF8}"/>
            </c:ext>
          </c:extLst>
        </c:ser>
        <c:ser>
          <c:idx val="1"/>
          <c:order val="5"/>
          <c:tx>
            <c:strRef>
              <c:f>'Tables to be hidden'!$C$34</c:f>
              <c:strCache>
                <c:ptCount val="1"/>
                <c:pt idx="0">
                  <c:v>Cost Ripping 30-40cm</c:v>
                </c:pt>
              </c:strCache>
            </c:strRef>
          </c:tx>
          <c:spPr>
            <a:ln w="28575" cap="rnd">
              <a:solidFill>
                <a:srgbClr val="002060"/>
              </a:solidFill>
              <a:round/>
            </a:ln>
            <a:effectLst/>
          </c:spPr>
          <c:marker>
            <c:symbol val="none"/>
          </c:marker>
          <c:trendline>
            <c:spPr>
              <a:ln w="19050" cap="rnd">
                <a:solidFill>
                  <a:schemeClr val="accent2"/>
                </a:solidFill>
                <a:prstDash val="sysDot"/>
              </a:ln>
              <a:effectLst/>
            </c:spPr>
            <c:trendlineType val="linear"/>
            <c:dispRSqr val="0"/>
            <c:dispEq val="0"/>
          </c:trendline>
          <c:xVal>
            <c:numRef>
              <c:f>'Tables to be hidden'!$A$35:$A$56</c:f>
              <c:numCache>
                <c:formatCode>General</c:formatCode>
                <c:ptCount val="22"/>
                <c:pt idx="0">
                  <c:v>0.9</c:v>
                </c:pt>
                <c:pt idx="1">
                  <c:v>1</c:v>
                </c:pt>
                <c:pt idx="2">
                  <c:v>1.1000000000000001</c:v>
                </c:pt>
                <c:pt idx="3">
                  <c:v>1.2</c:v>
                </c:pt>
                <c:pt idx="4">
                  <c:v>1.3</c:v>
                </c:pt>
                <c:pt idx="5">
                  <c:v>1.4</c:v>
                </c:pt>
                <c:pt idx="6">
                  <c:v>1.5</c:v>
                </c:pt>
                <c:pt idx="7">
                  <c:v>1.6</c:v>
                </c:pt>
                <c:pt idx="8">
                  <c:v>1.7</c:v>
                </c:pt>
                <c:pt idx="9">
                  <c:v>1.8</c:v>
                </c:pt>
                <c:pt idx="10">
                  <c:v>1.9</c:v>
                </c:pt>
                <c:pt idx="11">
                  <c:v>2</c:v>
                </c:pt>
                <c:pt idx="12">
                  <c:v>2.1</c:v>
                </c:pt>
                <c:pt idx="13">
                  <c:v>2.2000000000000002</c:v>
                </c:pt>
                <c:pt idx="14">
                  <c:v>2.2999999999999998</c:v>
                </c:pt>
                <c:pt idx="15">
                  <c:v>2.4</c:v>
                </c:pt>
                <c:pt idx="16">
                  <c:v>2.5</c:v>
                </c:pt>
                <c:pt idx="17">
                  <c:v>2.6</c:v>
                </c:pt>
                <c:pt idx="18">
                  <c:v>2.7</c:v>
                </c:pt>
                <c:pt idx="19">
                  <c:v>2.8</c:v>
                </c:pt>
                <c:pt idx="20">
                  <c:v>2.9</c:v>
                </c:pt>
                <c:pt idx="21">
                  <c:v>3</c:v>
                </c:pt>
              </c:numCache>
            </c:numRef>
          </c:xVal>
          <c:yVal>
            <c:numRef>
              <c:f>'Tables to be hidden'!$C$35:$C$56</c:f>
              <c:numCache>
                <c:formatCode>0</c:formatCode>
                <c:ptCount val="22"/>
                <c:pt idx="0">
                  <c:v>49.1875</c:v>
                </c:pt>
                <c:pt idx="1">
                  <c:v>50.125</c:v>
                </c:pt>
                <c:pt idx="2">
                  <c:v>51.0625</c:v>
                </c:pt>
                <c:pt idx="3">
                  <c:v>52</c:v>
                </c:pt>
                <c:pt idx="4">
                  <c:v>52.9375</c:v>
                </c:pt>
                <c:pt idx="5">
                  <c:v>53.875</c:v>
                </c:pt>
                <c:pt idx="6">
                  <c:v>54.8125</c:v>
                </c:pt>
                <c:pt idx="7">
                  <c:v>55.75</c:v>
                </c:pt>
                <c:pt idx="8">
                  <c:v>56.6875</c:v>
                </c:pt>
                <c:pt idx="9">
                  <c:v>57.625</c:v>
                </c:pt>
                <c:pt idx="10">
                  <c:v>58.5625</c:v>
                </c:pt>
                <c:pt idx="11">
                  <c:v>59.5</c:v>
                </c:pt>
                <c:pt idx="12">
                  <c:v>60.4375</c:v>
                </c:pt>
                <c:pt idx="13">
                  <c:v>61.375</c:v>
                </c:pt>
                <c:pt idx="14">
                  <c:v>62.3125</c:v>
                </c:pt>
                <c:pt idx="15">
                  <c:v>63.25</c:v>
                </c:pt>
                <c:pt idx="16">
                  <c:v>64.1875</c:v>
                </c:pt>
                <c:pt idx="17">
                  <c:v>65.125</c:v>
                </c:pt>
                <c:pt idx="18">
                  <c:v>66.0625</c:v>
                </c:pt>
                <c:pt idx="19">
                  <c:v>67</c:v>
                </c:pt>
                <c:pt idx="20">
                  <c:v>67.9375</c:v>
                </c:pt>
                <c:pt idx="21">
                  <c:v>68.875</c:v>
                </c:pt>
              </c:numCache>
            </c:numRef>
          </c:yVal>
          <c:smooth val="1"/>
          <c:extLst>
            <c:ext xmlns:c16="http://schemas.microsoft.com/office/drawing/2014/chart" uri="{C3380CC4-5D6E-409C-BE32-E72D297353CC}">
              <c16:uniqueId val="{00000001-1502-4830-B8D8-77F72627EAF8}"/>
            </c:ext>
          </c:extLst>
        </c:ser>
        <c:dLbls>
          <c:showLegendKey val="0"/>
          <c:showVal val="0"/>
          <c:showCatName val="0"/>
          <c:showSerName val="0"/>
          <c:showPercent val="0"/>
          <c:showBubbleSize val="0"/>
        </c:dLbls>
        <c:axId val="335982576"/>
        <c:axId val="335982992"/>
        <c:extLst>
          <c:ext xmlns:c15="http://schemas.microsoft.com/office/drawing/2012/chart" uri="{02D57815-91ED-43cb-92C2-25804820EDAC}">
            <c15:filteredScatterSeries>
              <c15:ser>
                <c:idx val="0"/>
                <c:order val="0"/>
                <c:tx>
                  <c:strRef>
                    <c:extLst>
                      <c:ext uri="{02D57815-91ED-43cb-92C2-25804820EDAC}">
                        <c15:formulaRef>
                          <c15:sqref>'Tables to be hidden'!$B$34</c15:sqref>
                        </c15:formulaRef>
                      </c:ext>
                    </c:extLst>
                    <c:strCache>
                      <c:ptCount val="1"/>
                      <c:pt idx="0">
                        <c:v>Cost fuel </c:v>
                      </c:pt>
                    </c:strCache>
                  </c:strRef>
                </c:tx>
                <c:spPr>
                  <a:ln w="28575" cap="rnd">
                    <a:solidFill>
                      <a:srgbClr val="FF0000"/>
                    </a:solidFill>
                    <a:round/>
                  </a:ln>
                  <a:effectLst/>
                </c:spPr>
                <c:marker>
                  <c:symbol val="none"/>
                </c:marker>
                <c:xVal>
                  <c:numRef>
                    <c:extLst>
                      <c:ext uri="{02D57815-91ED-43cb-92C2-25804820EDAC}">
                        <c15:formulaRef>
                          <c15:sqref>'Tables to be hidden'!$A$35:$A$56</c15:sqref>
                        </c15:formulaRef>
                      </c:ext>
                    </c:extLst>
                    <c:numCache>
                      <c:formatCode>General</c:formatCode>
                      <c:ptCount val="22"/>
                      <c:pt idx="0">
                        <c:v>0.9</c:v>
                      </c:pt>
                      <c:pt idx="1">
                        <c:v>1</c:v>
                      </c:pt>
                      <c:pt idx="2">
                        <c:v>1.1000000000000001</c:v>
                      </c:pt>
                      <c:pt idx="3">
                        <c:v>1.2</c:v>
                      </c:pt>
                      <c:pt idx="4">
                        <c:v>1.3</c:v>
                      </c:pt>
                      <c:pt idx="5">
                        <c:v>1.4</c:v>
                      </c:pt>
                      <c:pt idx="6">
                        <c:v>1.5</c:v>
                      </c:pt>
                      <c:pt idx="7">
                        <c:v>1.6</c:v>
                      </c:pt>
                      <c:pt idx="8">
                        <c:v>1.7</c:v>
                      </c:pt>
                      <c:pt idx="9">
                        <c:v>1.8</c:v>
                      </c:pt>
                      <c:pt idx="10">
                        <c:v>1.9</c:v>
                      </c:pt>
                      <c:pt idx="11">
                        <c:v>2</c:v>
                      </c:pt>
                      <c:pt idx="12">
                        <c:v>2.1</c:v>
                      </c:pt>
                      <c:pt idx="13">
                        <c:v>2.2000000000000002</c:v>
                      </c:pt>
                      <c:pt idx="14">
                        <c:v>2.2999999999999998</c:v>
                      </c:pt>
                      <c:pt idx="15">
                        <c:v>2.4</c:v>
                      </c:pt>
                      <c:pt idx="16">
                        <c:v>2.5</c:v>
                      </c:pt>
                      <c:pt idx="17">
                        <c:v>2.6</c:v>
                      </c:pt>
                      <c:pt idx="18">
                        <c:v>2.7</c:v>
                      </c:pt>
                      <c:pt idx="19">
                        <c:v>2.8</c:v>
                      </c:pt>
                      <c:pt idx="20">
                        <c:v>2.9</c:v>
                      </c:pt>
                      <c:pt idx="21">
                        <c:v>3</c:v>
                      </c:pt>
                    </c:numCache>
                  </c:numRef>
                </c:xVal>
                <c:yVal>
                  <c:numRef>
                    <c:extLst>
                      <c:ext uri="{02D57815-91ED-43cb-92C2-25804820EDAC}">
                        <c15:formulaRef>
                          <c15:sqref>'Tables to be hidden'!$B$35:$B$56</c15:sqref>
                        </c15:formulaRef>
                      </c:ext>
                    </c:extLst>
                    <c:numCache>
                      <c:formatCode>0</c:formatCode>
                      <c:ptCount val="22"/>
                      <c:pt idx="0">
                        <c:v>8.4375</c:v>
                      </c:pt>
                      <c:pt idx="1">
                        <c:v>9.375</c:v>
                      </c:pt>
                      <c:pt idx="2">
                        <c:v>10.3125</c:v>
                      </c:pt>
                      <c:pt idx="3">
                        <c:v>11.25</c:v>
                      </c:pt>
                      <c:pt idx="4">
                        <c:v>12.1875</c:v>
                      </c:pt>
                      <c:pt idx="5">
                        <c:v>13.125</c:v>
                      </c:pt>
                      <c:pt idx="6">
                        <c:v>14.0625</c:v>
                      </c:pt>
                      <c:pt idx="7">
                        <c:v>15</c:v>
                      </c:pt>
                      <c:pt idx="8">
                        <c:v>15.9375</c:v>
                      </c:pt>
                      <c:pt idx="9">
                        <c:v>16.875</c:v>
                      </c:pt>
                      <c:pt idx="10">
                        <c:v>17.8125</c:v>
                      </c:pt>
                      <c:pt idx="11">
                        <c:v>18.75</c:v>
                      </c:pt>
                      <c:pt idx="12">
                        <c:v>19.6875</c:v>
                      </c:pt>
                      <c:pt idx="13">
                        <c:v>20.625</c:v>
                      </c:pt>
                      <c:pt idx="14">
                        <c:v>21.5625</c:v>
                      </c:pt>
                      <c:pt idx="15">
                        <c:v>22.5</c:v>
                      </c:pt>
                      <c:pt idx="16">
                        <c:v>23.4375</c:v>
                      </c:pt>
                      <c:pt idx="17">
                        <c:v>24.375</c:v>
                      </c:pt>
                      <c:pt idx="18">
                        <c:v>25.3125</c:v>
                      </c:pt>
                      <c:pt idx="19">
                        <c:v>26.25</c:v>
                      </c:pt>
                      <c:pt idx="20">
                        <c:v>27.1875</c:v>
                      </c:pt>
                      <c:pt idx="21">
                        <c:v>28.125</c:v>
                      </c:pt>
                    </c:numCache>
                  </c:numRef>
                </c:yVal>
                <c:smooth val="1"/>
                <c:extLst>
                  <c:ext xmlns:c16="http://schemas.microsoft.com/office/drawing/2014/chart" uri="{C3380CC4-5D6E-409C-BE32-E72D297353CC}">
                    <c16:uniqueId val="{00000000-1502-4830-B8D8-77F72627EAF8}"/>
                  </c:ext>
                </c:extLst>
              </c15:ser>
            </c15:filteredScatterSeries>
          </c:ext>
        </c:extLst>
      </c:scatterChart>
      <c:valAx>
        <c:axId val="335982576"/>
        <c:scaling>
          <c:orientation val="minMax"/>
          <c:max val="3"/>
          <c:min val="0.8"/>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Fuel Price $/L</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5982992"/>
        <c:crosses val="autoZero"/>
        <c:crossBetween val="midCat"/>
        <c:majorUnit val="0.2"/>
        <c:minorUnit val="0.1"/>
      </c:valAx>
      <c:valAx>
        <c:axId val="335982992"/>
        <c:scaling>
          <c:orientation val="minMax"/>
          <c:max val="300"/>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a:t>
                </a:r>
              </a:p>
            </c:rich>
          </c:tx>
          <c:layout>
            <c:manualLayout>
              <c:xMode val="edge"/>
              <c:yMode val="edge"/>
              <c:x val="1.676250776127735E-2"/>
              <c:y val="0.4194748040879466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5982576"/>
        <c:crosses val="autoZero"/>
        <c:crossBetween val="midCat"/>
      </c:valAx>
      <c:spPr>
        <a:noFill/>
        <a:ln>
          <a:noFill/>
        </a:ln>
        <a:effectLst/>
      </c:spPr>
    </c:plotArea>
    <c:legend>
      <c:legendPos val="b"/>
      <c:layout>
        <c:manualLayout>
          <c:xMode val="edge"/>
          <c:yMode val="edge"/>
          <c:x val="0.12736854247483639"/>
          <c:y val="0.82132675839762448"/>
          <c:w val="0.70364794776896744"/>
          <c:h val="0.1625116254407593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baseline="0"/>
              <a:t>Additional return from deep ripping 55-60cm - Year 1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081197128145887"/>
          <c:y val="0.12042948091562909"/>
          <c:w val="0.86784263617533242"/>
          <c:h val="0.6392865530451296"/>
        </c:manualLayout>
      </c:layout>
      <c:scatterChart>
        <c:scatterStyle val="smoothMarker"/>
        <c:varyColors val="0"/>
        <c:ser>
          <c:idx val="3"/>
          <c:order val="0"/>
          <c:tx>
            <c:strRef>
              <c:f>'Tables to be hidden'!$E$5</c:f>
              <c:strCache>
                <c:ptCount val="1"/>
                <c:pt idx="0">
                  <c:v>Return minimum yield response @ grain price A</c:v>
                </c:pt>
              </c:strCache>
            </c:strRef>
          </c:tx>
          <c:spPr>
            <a:ln w="28575" cap="rnd">
              <a:solidFill>
                <a:schemeClr val="accent2"/>
              </a:solidFill>
              <a:prstDash val="sysDot"/>
              <a:round/>
            </a:ln>
            <a:effectLst/>
          </c:spPr>
          <c:marker>
            <c:symbol val="none"/>
          </c:marker>
          <c:xVal>
            <c:numRef>
              <c:f>'Tables to be hidden'!$A$6:$A$27</c:f>
              <c:numCache>
                <c:formatCode>General</c:formatCode>
                <c:ptCount val="22"/>
                <c:pt idx="0">
                  <c:v>0.9</c:v>
                </c:pt>
                <c:pt idx="1">
                  <c:v>1</c:v>
                </c:pt>
                <c:pt idx="2">
                  <c:v>1.1000000000000001</c:v>
                </c:pt>
                <c:pt idx="3">
                  <c:v>1.2</c:v>
                </c:pt>
                <c:pt idx="4">
                  <c:v>1.3</c:v>
                </c:pt>
                <c:pt idx="5">
                  <c:v>1.4</c:v>
                </c:pt>
                <c:pt idx="6">
                  <c:v>1.5</c:v>
                </c:pt>
                <c:pt idx="7">
                  <c:v>1.6</c:v>
                </c:pt>
                <c:pt idx="8">
                  <c:v>1.7</c:v>
                </c:pt>
                <c:pt idx="9">
                  <c:v>1.8</c:v>
                </c:pt>
                <c:pt idx="10">
                  <c:v>1.9</c:v>
                </c:pt>
                <c:pt idx="11">
                  <c:v>2</c:v>
                </c:pt>
                <c:pt idx="12">
                  <c:v>2.1</c:v>
                </c:pt>
                <c:pt idx="13">
                  <c:v>2.2000000000000002</c:v>
                </c:pt>
                <c:pt idx="14">
                  <c:v>2.2999999999999998</c:v>
                </c:pt>
                <c:pt idx="15">
                  <c:v>2.4</c:v>
                </c:pt>
                <c:pt idx="16">
                  <c:v>2.5</c:v>
                </c:pt>
                <c:pt idx="17">
                  <c:v>2.6</c:v>
                </c:pt>
                <c:pt idx="18">
                  <c:v>2.7</c:v>
                </c:pt>
                <c:pt idx="19">
                  <c:v>2.8</c:v>
                </c:pt>
                <c:pt idx="20">
                  <c:v>2.9</c:v>
                </c:pt>
                <c:pt idx="21">
                  <c:v>3</c:v>
                </c:pt>
              </c:numCache>
            </c:numRef>
          </c:xVal>
          <c:yVal>
            <c:numRef>
              <c:f>'Tables to be hidden'!$E$6:$E$27</c:f>
              <c:numCache>
                <c:formatCode>General</c:formatCode>
                <c:ptCount val="22"/>
                <c:pt idx="0">
                  <c:v>37.400000000000006</c:v>
                </c:pt>
                <c:pt idx="1">
                  <c:v>33.799999999999997</c:v>
                </c:pt>
                <c:pt idx="2">
                  <c:v>30.199999999999989</c:v>
                </c:pt>
                <c:pt idx="3">
                  <c:v>26.599999999999994</c:v>
                </c:pt>
                <c:pt idx="4">
                  <c:v>23</c:v>
                </c:pt>
                <c:pt idx="5">
                  <c:v>19.400000000000006</c:v>
                </c:pt>
                <c:pt idx="6">
                  <c:v>15.799999999999997</c:v>
                </c:pt>
                <c:pt idx="7">
                  <c:v>12.199999999999989</c:v>
                </c:pt>
                <c:pt idx="8">
                  <c:v>8.5999999999999943</c:v>
                </c:pt>
                <c:pt idx="9">
                  <c:v>5</c:v>
                </c:pt>
                <c:pt idx="10">
                  <c:v>1.4000000000000057</c:v>
                </c:pt>
                <c:pt idx="11">
                  <c:v>-2.1999999999999886</c:v>
                </c:pt>
                <c:pt idx="12">
                  <c:v>-5.8000000000000114</c:v>
                </c:pt>
                <c:pt idx="13">
                  <c:v>-9.4000000000000057</c:v>
                </c:pt>
                <c:pt idx="14">
                  <c:v>-13</c:v>
                </c:pt>
                <c:pt idx="15">
                  <c:v>-16.599999999999994</c:v>
                </c:pt>
                <c:pt idx="16">
                  <c:v>-20.199999999999989</c:v>
                </c:pt>
                <c:pt idx="17">
                  <c:v>-23.800000000000011</c:v>
                </c:pt>
                <c:pt idx="18">
                  <c:v>-27.400000000000006</c:v>
                </c:pt>
                <c:pt idx="19">
                  <c:v>-31</c:v>
                </c:pt>
                <c:pt idx="20">
                  <c:v>-34.599999999999994</c:v>
                </c:pt>
                <c:pt idx="21">
                  <c:v>-38.199999999999989</c:v>
                </c:pt>
              </c:numCache>
            </c:numRef>
          </c:yVal>
          <c:smooth val="1"/>
          <c:extLst>
            <c:ext xmlns:c16="http://schemas.microsoft.com/office/drawing/2014/chart" uri="{C3380CC4-5D6E-409C-BE32-E72D297353CC}">
              <c16:uniqueId val="{00000005-5362-41AD-9201-2E055C580D0B}"/>
            </c:ext>
          </c:extLst>
        </c:ser>
        <c:ser>
          <c:idx val="2"/>
          <c:order val="1"/>
          <c:tx>
            <c:strRef>
              <c:f>'Tables to be hidden'!$D$5</c:f>
              <c:strCache>
                <c:ptCount val="1"/>
                <c:pt idx="0">
                  <c:v>Return maximum yield response @ grain price A</c:v>
                </c:pt>
              </c:strCache>
            </c:strRef>
          </c:tx>
          <c:spPr>
            <a:ln w="28575" cap="rnd">
              <a:solidFill>
                <a:schemeClr val="accent1"/>
              </a:solidFill>
              <a:prstDash val="sysDot"/>
              <a:round/>
            </a:ln>
            <a:effectLst/>
          </c:spPr>
          <c:marker>
            <c:symbol val="none"/>
          </c:marker>
          <c:xVal>
            <c:numRef>
              <c:f>'Tables to be hidden'!$A$6:$A$27</c:f>
              <c:numCache>
                <c:formatCode>General</c:formatCode>
                <c:ptCount val="22"/>
                <c:pt idx="0">
                  <c:v>0.9</c:v>
                </c:pt>
                <c:pt idx="1">
                  <c:v>1</c:v>
                </c:pt>
                <c:pt idx="2">
                  <c:v>1.1000000000000001</c:v>
                </c:pt>
                <c:pt idx="3">
                  <c:v>1.2</c:v>
                </c:pt>
                <c:pt idx="4">
                  <c:v>1.3</c:v>
                </c:pt>
                <c:pt idx="5">
                  <c:v>1.4</c:v>
                </c:pt>
                <c:pt idx="6">
                  <c:v>1.5</c:v>
                </c:pt>
                <c:pt idx="7">
                  <c:v>1.6</c:v>
                </c:pt>
                <c:pt idx="8">
                  <c:v>1.7</c:v>
                </c:pt>
                <c:pt idx="9">
                  <c:v>1.8</c:v>
                </c:pt>
                <c:pt idx="10">
                  <c:v>1.9</c:v>
                </c:pt>
                <c:pt idx="11">
                  <c:v>2</c:v>
                </c:pt>
                <c:pt idx="12">
                  <c:v>2.1</c:v>
                </c:pt>
                <c:pt idx="13">
                  <c:v>2.2000000000000002</c:v>
                </c:pt>
                <c:pt idx="14">
                  <c:v>2.2999999999999998</c:v>
                </c:pt>
                <c:pt idx="15">
                  <c:v>2.4</c:v>
                </c:pt>
                <c:pt idx="16">
                  <c:v>2.5</c:v>
                </c:pt>
                <c:pt idx="17">
                  <c:v>2.6</c:v>
                </c:pt>
                <c:pt idx="18">
                  <c:v>2.7</c:v>
                </c:pt>
                <c:pt idx="19">
                  <c:v>2.8</c:v>
                </c:pt>
                <c:pt idx="20">
                  <c:v>2.9</c:v>
                </c:pt>
                <c:pt idx="21">
                  <c:v>3</c:v>
                </c:pt>
              </c:numCache>
            </c:numRef>
          </c:xVal>
          <c:yVal>
            <c:numRef>
              <c:f>'Tables to be hidden'!$D$6:$D$27</c:f>
              <c:numCache>
                <c:formatCode>General</c:formatCode>
                <c:ptCount val="22"/>
                <c:pt idx="0">
                  <c:v>103.4</c:v>
                </c:pt>
                <c:pt idx="1">
                  <c:v>99.8</c:v>
                </c:pt>
                <c:pt idx="2">
                  <c:v>96.199999999999989</c:v>
                </c:pt>
                <c:pt idx="3">
                  <c:v>92.6</c:v>
                </c:pt>
                <c:pt idx="4">
                  <c:v>89</c:v>
                </c:pt>
                <c:pt idx="5">
                  <c:v>85.4</c:v>
                </c:pt>
                <c:pt idx="6">
                  <c:v>81.8</c:v>
                </c:pt>
                <c:pt idx="7">
                  <c:v>78.199999999999989</c:v>
                </c:pt>
                <c:pt idx="8">
                  <c:v>74.599999999999994</c:v>
                </c:pt>
                <c:pt idx="9">
                  <c:v>71</c:v>
                </c:pt>
                <c:pt idx="10">
                  <c:v>67.400000000000006</c:v>
                </c:pt>
                <c:pt idx="11">
                  <c:v>63.800000000000011</c:v>
                </c:pt>
                <c:pt idx="12">
                  <c:v>60.199999999999989</c:v>
                </c:pt>
                <c:pt idx="13">
                  <c:v>56.599999999999994</c:v>
                </c:pt>
                <c:pt idx="14">
                  <c:v>53</c:v>
                </c:pt>
                <c:pt idx="15">
                  <c:v>49.400000000000006</c:v>
                </c:pt>
                <c:pt idx="16">
                  <c:v>45.800000000000011</c:v>
                </c:pt>
                <c:pt idx="17">
                  <c:v>42.199999999999989</c:v>
                </c:pt>
                <c:pt idx="18">
                  <c:v>38.599999999999994</c:v>
                </c:pt>
                <c:pt idx="19">
                  <c:v>35</c:v>
                </c:pt>
                <c:pt idx="20">
                  <c:v>31.400000000000006</c:v>
                </c:pt>
                <c:pt idx="21">
                  <c:v>27.800000000000011</c:v>
                </c:pt>
              </c:numCache>
            </c:numRef>
          </c:yVal>
          <c:smooth val="1"/>
          <c:extLst>
            <c:ext xmlns:c16="http://schemas.microsoft.com/office/drawing/2014/chart" uri="{C3380CC4-5D6E-409C-BE32-E72D297353CC}">
              <c16:uniqueId val="{00000003-5362-41AD-9201-2E055C580D0B}"/>
            </c:ext>
          </c:extLst>
        </c:ser>
        <c:ser>
          <c:idx val="5"/>
          <c:order val="2"/>
          <c:tx>
            <c:strRef>
              <c:f>'Tables to be hidden'!$G$5</c:f>
              <c:strCache>
                <c:ptCount val="1"/>
                <c:pt idx="0">
                  <c:v>Return minimum yield response @ grain price B</c:v>
                </c:pt>
              </c:strCache>
            </c:strRef>
          </c:tx>
          <c:spPr>
            <a:ln w="28575" cap="rnd">
              <a:solidFill>
                <a:schemeClr val="accent2"/>
              </a:solidFill>
              <a:prstDash val="dash"/>
              <a:round/>
            </a:ln>
            <a:effectLst/>
          </c:spPr>
          <c:marker>
            <c:symbol val="none"/>
          </c:marker>
          <c:xVal>
            <c:numRef>
              <c:f>'Tables to be hidden'!$A$6:$A$27</c:f>
              <c:numCache>
                <c:formatCode>General</c:formatCode>
                <c:ptCount val="22"/>
                <c:pt idx="0">
                  <c:v>0.9</c:v>
                </c:pt>
                <c:pt idx="1">
                  <c:v>1</c:v>
                </c:pt>
                <c:pt idx="2">
                  <c:v>1.1000000000000001</c:v>
                </c:pt>
                <c:pt idx="3">
                  <c:v>1.2</c:v>
                </c:pt>
                <c:pt idx="4">
                  <c:v>1.3</c:v>
                </c:pt>
                <c:pt idx="5">
                  <c:v>1.4</c:v>
                </c:pt>
                <c:pt idx="6">
                  <c:v>1.5</c:v>
                </c:pt>
                <c:pt idx="7">
                  <c:v>1.6</c:v>
                </c:pt>
                <c:pt idx="8">
                  <c:v>1.7</c:v>
                </c:pt>
                <c:pt idx="9">
                  <c:v>1.8</c:v>
                </c:pt>
                <c:pt idx="10">
                  <c:v>1.9</c:v>
                </c:pt>
                <c:pt idx="11">
                  <c:v>2</c:v>
                </c:pt>
                <c:pt idx="12">
                  <c:v>2.1</c:v>
                </c:pt>
                <c:pt idx="13">
                  <c:v>2.2000000000000002</c:v>
                </c:pt>
                <c:pt idx="14">
                  <c:v>2.2999999999999998</c:v>
                </c:pt>
                <c:pt idx="15">
                  <c:v>2.4</c:v>
                </c:pt>
                <c:pt idx="16">
                  <c:v>2.5</c:v>
                </c:pt>
                <c:pt idx="17">
                  <c:v>2.6</c:v>
                </c:pt>
                <c:pt idx="18">
                  <c:v>2.7</c:v>
                </c:pt>
                <c:pt idx="19">
                  <c:v>2.8</c:v>
                </c:pt>
                <c:pt idx="20">
                  <c:v>2.9</c:v>
                </c:pt>
                <c:pt idx="21">
                  <c:v>3</c:v>
                </c:pt>
              </c:numCache>
            </c:numRef>
          </c:xVal>
          <c:yVal>
            <c:numRef>
              <c:f>'Tables to be hidden'!$G$6:$G$27</c:f>
              <c:numCache>
                <c:formatCode>General</c:formatCode>
                <c:ptCount val="22"/>
                <c:pt idx="0">
                  <c:v>65.400000000000006</c:v>
                </c:pt>
                <c:pt idx="1">
                  <c:v>61.8</c:v>
                </c:pt>
                <c:pt idx="2">
                  <c:v>58.199999999999989</c:v>
                </c:pt>
                <c:pt idx="3">
                  <c:v>54.599999999999994</c:v>
                </c:pt>
                <c:pt idx="4">
                  <c:v>51</c:v>
                </c:pt>
                <c:pt idx="5">
                  <c:v>47.400000000000006</c:v>
                </c:pt>
                <c:pt idx="6">
                  <c:v>43.8</c:v>
                </c:pt>
                <c:pt idx="7">
                  <c:v>40.199999999999989</c:v>
                </c:pt>
                <c:pt idx="8">
                  <c:v>36.599999999999994</c:v>
                </c:pt>
                <c:pt idx="9">
                  <c:v>33</c:v>
                </c:pt>
                <c:pt idx="10">
                  <c:v>29.400000000000006</c:v>
                </c:pt>
                <c:pt idx="11">
                  <c:v>25.800000000000011</c:v>
                </c:pt>
                <c:pt idx="12">
                  <c:v>22.199999999999989</c:v>
                </c:pt>
                <c:pt idx="13">
                  <c:v>18.599999999999994</c:v>
                </c:pt>
                <c:pt idx="14">
                  <c:v>15</c:v>
                </c:pt>
                <c:pt idx="15">
                  <c:v>11.400000000000006</c:v>
                </c:pt>
                <c:pt idx="16">
                  <c:v>7.8000000000000114</c:v>
                </c:pt>
                <c:pt idx="17">
                  <c:v>4.1999999999999886</c:v>
                </c:pt>
                <c:pt idx="18">
                  <c:v>0.59999999999999432</c:v>
                </c:pt>
                <c:pt idx="19">
                  <c:v>-3</c:v>
                </c:pt>
                <c:pt idx="20">
                  <c:v>-6.5999999999999943</c:v>
                </c:pt>
                <c:pt idx="21">
                  <c:v>-10.199999999999989</c:v>
                </c:pt>
              </c:numCache>
            </c:numRef>
          </c:yVal>
          <c:smooth val="1"/>
          <c:extLst>
            <c:ext xmlns:c16="http://schemas.microsoft.com/office/drawing/2014/chart" uri="{C3380CC4-5D6E-409C-BE32-E72D297353CC}">
              <c16:uniqueId val="{00000006-5362-41AD-9201-2E055C580D0B}"/>
            </c:ext>
          </c:extLst>
        </c:ser>
        <c:ser>
          <c:idx val="4"/>
          <c:order val="3"/>
          <c:tx>
            <c:strRef>
              <c:f>'Tables to be hidden'!$F$5</c:f>
              <c:strCache>
                <c:ptCount val="1"/>
                <c:pt idx="0">
                  <c:v>Return maximum yield response @ grain price B </c:v>
                </c:pt>
              </c:strCache>
            </c:strRef>
          </c:tx>
          <c:spPr>
            <a:ln w="28575" cap="rnd">
              <a:solidFill>
                <a:schemeClr val="accent1"/>
              </a:solidFill>
              <a:prstDash val="dash"/>
              <a:round/>
            </a:ln>
            <a:effectLst/>
          </c:spPr>
          <c:marker>
            <c:symbol val="none"/>
          </c:marker>
          <c:xVal>
            <c:numRef>
              <c:f>'Tables to be hidden'!$A$6:$A$27</c:f>
              <c:numCache>
                <c:formatCode>General</c:formatCode>
                <c:ptCount val="22"/>
                <c:pt idx="0">
                  <c:v>0.9</c:v>
                </c:pt>
                <c:pt idx="1">
                  <c:v>1</c:v>
                </c:pt>
                <c:pt idx="2">
                  <c:v>1.1000000000000001</c:v>
                </c:pt>
                <c:pt idx="3">
                  <c:v>1.2</c:v>
                </c:pt>
                <c:pt idx="4">
                  <c:v>1.3</c:v>
                </c:pt>
                <c:pt idx="5">
                  <c:v>1.4</c:v>
                </c:pt>
                <c:pt idx="6">
                  <c:v>1.5</c:v>
                </c:pt>
                <c:pt idx="7">
                  <c:v>1.6</c:v>
                </c:pt>
                <c:pt idx="8">
                  <c:v>1.7</c:v>
                </c:pt>
                <c:pt idx="9">
                  <c:v>1.8</c:v>
                </c:pt>
                <c:pt idx="10">
                  <c:v>1.9</c:v>
                </c:pt>
                <c:pt idx="11">
                  <c:v>2</c:v>
                </c:pt>
                <c:pt idx="12">
                  <c:v>2.1</c:v>
                </c:pt>
                <c:pt idx="13">
                  <c:v>2.2000000000000002</c:v>
                </c:pt>
                <c:pt idx="14">
                  <c:v>2.2999999999999998</c:v>
                </c:pt>
                <c:pt idx="15">
                  <c:v>2.4</c:v>
                </c:pt>
                <c:pt idx="16">
                  <c:v>2.5</c:v>
                </c:pt>
                <c:pt idx="17">
                  <c:v>2.6</c:v>
                </c:pt>
                <c:pt idx="18">
                  <c:v>2.7</c:v>
                </c:pt>
                <c:pt idx="19">
                  <c:v>2.8</c:v>
                </c:pt>
                <c:pt idx="20">
                  <c:v>2.9</c:v>
                </c:pt>
                <c:pt idx="21">
                  <c:v>3</c:v>
                </c:pt>
              </c:numCache>
            </c:numRef>
          </c:xVal>
          <c:yVal>
            <c:numRef>
              <c:f>'Tables to be hidden'!$F$6:$F$27</c:f>
              <c:numCache>
                <c:formatCode>General</c:formatCode>
                <c:ptCount val="22"/>
                <c:pt idx="0">
                  <c:v>145.4</c:v>
                </c:pt>
                <c:pt idx="1">
                  <c:v>141.80000000000001</c:v>
                </c:pt>
                <c:pt idx="2">
                  <c:v>138.19999999999999</c:v>
                </c:pt>
                <c:pt idx="3">
                  <c:v>134.6</c:v>
                </c:pt>
                <c:pt idx="4">
                  <c:v>131</c:v>
                </c:pt>
                <c:pt idx="5">
                  <c:v>127.4</c:v>
                </c:pt>
                <c:pt idx="6">
                  <c:v>123.8</c:v>
                </c:pt>
                <c:pt idx="7">
                  <c:v>120.19999999999999</c:v>
                </c:pt>
                <c:pt idx="8">
                  <c:v>116.6</c:v>
                </c:pt>
                <c:pt idx="9">
                  <c:v>113</c:v>
                </c:pt>
                <c:pt idx="10">
                  <c:v>109.4</c:v>
                </c:pt>
                <c:pt idx="11">
                  <c:v>105.80000000000001</c:v>
                </c:pt>
                <c:pt idx="12">
                  <c:v>102.19999999999999</c:v>
                </c:pt>
                <c:pt idx="13">
                  <c:v>98.6</c:v>
                </c:pt>
                <c:pt idx="14">
                  <c:v>95</c:v>
                </c:pt>
                <c:pt idx="15">
                  <c:v>91.4</c:v>
                </c:pt>
                <c:pt idx="16">
                  <c:v>87.800000000000011</c:v>
                </c:pt>
                <c:pt idx="17">
                  <c:v>84.199999999999989</c:v>
                </c:pt>
                <c:pt idx="18">
                  <c:v>80.599999999999994</c:v>
                </c:pt>
                <c:pt idx="19">
                  <c:v>77</c:v>
                </c:pt>
                <c:pt idx="20">
                  <c:v>73.400000000000006</c:v>
                </c:pt>
                <c:pt idx="21">
                  <c:v>69.800000000000011</c:v>
                </c:pt>
              </c:numCache>
            </c:numRef>
          </c:yVal>
          <c:smooth val="1"/>
          <c:extLst>
            <c:ext xmlns:c16="http://schemas.microsoft.com/office/drawing/2014/chart" uri="{C3380CC4-5D6E-409C-BE32-E72D297353CC}">
              <c16:uniqueId val="{00000004-5362-41AD-9201-2E055C580D0B}"/>
            </c:ext>
          </c:extLst>
        </c:ser>
        <c:ser>
          <c:idx val="1"/>
          <c:order val="4"/>
          <c:tx>
            <c:strRef>
              <c:f>'Tables to be hidden'!$C$5</c:f>
              <c:strCache>
                <c:ptCount val="1"/>
                <c:pt idx="0">
                  <c:v>Cost Ripping to 55-60cm </c:v>
                </c:pt>
              </c:strCache>
            </c:strRef>
          </c:tx>
          <c:spPr>
            <a:ln w="28575" cap="rnd">
              <a:solidFill>
                <a:schemeClr val="tx2">
                  <a:lumMod val="75000"/>
                </a:schemeClr>
              </a:solidFill>
              <a:round/>
            </a:ln>
            <a:effectLst/>
          </c:spPr>
          <c:marker>
            <c:symbol val="none"/>
          </c:marker>
          <c:xVal>
            <c:numRef>
              <c:f>'Tables to be hidden'!$A$6:$A$27</c:f>
              <c:numCache>
                <c:formatCode>General</c:formatCode>
                <c:ptCount val="22"/>
                <c:pt idx="0">
                  <c:v>0.9</c:v>
                </c:pt>
                <c:pt idx="1">
                  <c:v>1</c:v>
                </c:pt>
                <c:pt idx="2">
                  <c:v>1.1000000000000001</c:v>
                </c:pt>
                <c:pt idx="3">
                  <c:v>1.2</c:v>
                </c:pt>
                <c:pt idx="4">
                  <c:v>1.3</c:v>
                </c:pt>
                <c:pt idx="5">
                  <c:v>1.4</c:v>
                </c:pt>
                <c:pt idx="6">
                  <c:v>1.5</c:v>
                </c:pt>
                <c:pt idx="7">
                  <c:v>1.6</c:v>
                </c:pt>
                <c:pt idx="8">
                  <c:v>1.7</c:v>
                </c:pt>
                <c:pt idx="9">
                  <c:v>1.8</c:v>
                </c:pt>
                <c:pt idx="10">
                  <c:v>1.9</c:v>
                </c:pt>
                <c:pt idx="11">
                  <c:v>2</c:v>
                </c:pt>
                <c:pt idx="12">
                  <c:v>2.1</c:v>
                </c:pt>
                <c:pt idx="13">
                  <c:v>2.2000000000000002</c:v>
                </c:pt>
                <c:pt idx="14">
                  <c:v>2.2999999999999998</c:v>
                </c:pt>
                <c:pt idx="15">
                  <c:v>2.4</c:v>
                </c:pt>
                <c:pt idx="16">
                  <c:v>2.5</c:v>
                </c:pt>
                <c:pt idx="17">
                  <c:v>2.6</c:v>
                </c:pt>
                <c:pt idx="18">
                  <c:v>2.7</c:v>
                </c:pt>
                <c:pt idx="19">
                  <c:v>2.8</c:v>
                </c:pt>
                <c:pt idx="20">
                  <c:v>2.9</c:v>
                </c:pt>
                <c:pt idx="21">
                  <c:v>3</c:v>
                </c:pt>
              </c:numCache>
            </c:numRef>
          </c:xVal>
          <c:yVal>
            <c:numRef>
              <c:f>'Tables to be hidden'!$C$6:$C$27</c:f>
              <c:numCache>
                <c:formatCode>0</c:formatCode>
                <c:ptCount val="22"/>
                <c:pt idx="0">
                  <c:v>94.6</c:v>
                </c:pt>
                <c:pt idx="1">
                  <c:v>98.2</c:v>
                </c:pt>
                <c:pt idx="2">
                  <c:v>101.80000000000001</c:v>
                </c:pt>
                <c:pt idx="3">
                  <c:v>105.4</c:v>
                </c:pt>
                <c:pt idx="4">
                  <c:v>109</c:v>
                </c:pt>
                <c:pt idx="5">
                  <c:v>112.6</c:v>
                </c:pt>
                <c:pt idx="6">
                  <c:v>116.2</c:v>
                </c:pt>
                <c:pt idx="7">
                  <c:v>119.80000000000001</c:v>
                </c:pt>
                <c:pt idx="8">
                  <c:v>123.4</c:v>
                </c:pt>
                <c:pt idx="9">
                  <c:v>127</c:v>
                </c:pt>
                <c:pt idx="10">
                  <c:v>130.6</c:v>
                </c:pt>
                <c:pt idx="11">
                  <c:v>134.19999999999999</c:v>
                </c:pt>
                <c:pt idx="12">
                  <c:v>137.80000000000001</c:v>
                </c:pt>
                <c:pt idx="13">
                  <c:v>141.4</c:v>
                </c:pt>
                <c:pt idx="14">
                  <c:v>145</c:v>
                </c:pt>
                <c:pt idx="15">
                  <c:v>148.6</c:v>
                </c:pt>
                <c:pt idx="16">
                  <c:v>152.19999999999999</c:v>
                </c:pt>
                <c:pt idx="17">
                  <c:v>155.80000000000001</c:v>
                </c:pt>
                <c:pt idx="18">
                  <c:v>159.4</c:v>
                </c:pt>
                <c:pt idx="19">
                  <c:v>163</c:v>
                </c:pt>
                <c:pt idx="20">
                  <c:v>166.6</c:v>
                </c:pt>
                <c:pt idx="21">
                  <c:v>170.2</c:v>
                </c:pt>
              </c:numCache>
            </c:numRef>
          </c:yVal>
          <c:smooth val="1"/>
          <c:extLst>
            <c:ext xmlns:c16="http://schemas.microsoft.com/office/drawing/2014/chart" uri="{C3380CC4-5D6E-409C-BE32-E72D297353CC}">
              <c16:uniqueId val="{00000001-5362-41AD-9201-2E055C580D0B}"/>
            </c:ext>
          </c:extLst>
        </c:ser>
        <c:dLbls>
          <c:showLegendKey val="0"/>
          <c:showVal val="0"/>
          <c:showCatName val="0"/>
          <c:showSerName val="0"/>
          <c:showPercent val="0"/>
          <c:showBubbleSize val="0"/>
        </c:dLbls>
        <c:axId val="335982576"/>
        <c:axId val="335982992"/>
      </c:scatterChart>
      <c:valAx>
        <c:axId val="335982576"/>
        <c:scaling>
          <c:orientation val="minMax"/>
          <c:max val="3"/>
          <c:min val="0.8"/>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Fuel Price $/L</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5982992"/>
        <c:crosses val="autoZero"/>
        <c:crossBetween val="midCat"/>
        <c:majorUnit val="0.2"/>
      </c:valAx>
      <c:valAx>
        <c:axId val="335982992"/>
        <c:scaling>
          <c:orientation val="minMax"/>
          <c:max val="3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a:t>
                </a:r>
              </a:p>
            </c:rich>
          </c:tx>
          <c:layout>
            <c:manualLayout>
              <c:xMode val="edge"/>
              <c:yMode val="edge"/>
              <c:x val="2.1706299120104012E-2"/>
              <c:y val="0.4108757195906737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5982576"/>
        <c:crosses val="autoZero"/>
        <c:crossBetween val="midCat"/>
      </c:valAx>
      <c:spPr>
        <a:noFill/>
        <a:ln>
          <a:noFill/>
        </a:ln>
        <a:effectLst/>
      </c:spPr>
    </c:plotArea>
    <c:legend>
      <c:legendPos val="b"/>
      <c:layout>
        <c:manualLayout>
          <c:xMode val="edge"/>
          <c:yMode val="edge"/>
          <c:x val="0.15240868440370195"/>
          <c:y val="0.81025695740412929"/>
          <c:w val="0.70291359716547253"/>
          <c:h val="0.1737074127869938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Cummulative </a:t>
            </a:r>
            <a:r>
              <a:rPr lang="en-US" sz="1400" b="1" baseline="0"/>
              <a:t>additional return ripping 30-40cm Year 1-3</a:t>
            </a:r>
          </a:p>
          <a:p>
            <a:pPr>
              <a:defRPr/>
            </a:pPr>
            <a:r>
              <a:rPr lang="en-US" sz="1100" b="0" i="0" baseline="0">
                <a:effectLst/>
              </a:rPr>
              <a:t>(additional return based on year 1 = maximum yield response, year 2 &amp; 3 = minimum yield response at grain price A, ripping cost spread over 3 years discounted at 6%)</a:t>
            </a:r>
            <a:endParaRPr lang="en-US" sz="1100">
              <a:effectLst/>
            </a:endParaRPr>
          </a:p>
        </c:rich>
      </c:tx>
      <c:layout>
        <c:manualLayout>
          <c:xMode val="edge"/>
          <c:yMode val="edge"/>
          <c:x val="0.12287811611281722"/>
          <c:y val="4.0140992443058715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390760866254773"/>
          <c:y val="0.23254959573006395"/>
          <c:w val="0.84977988735997456"/>
          <c:h val="0.6236254293716641"/>
        </c:manualLayout>
      </c:layout>
      <c:barChart>
        <c:barDir val="col"/>
        <c:grouping val="clustered"/>
        <c:varyColors val="0"/>
        <c:ser>
          <c:idx val="0"/>
          <c:order val="0"/>
          <c:tx>
            <c:strRef>
              <c:f>'Tables to be hidden'!$S$36</c:f>
              <c:strCache>
                <c:ptCount val="1"/>
                <c:pt idx="0">
                  <c:v>Year 1</c:v>
                </c:pt>
              </c:strCache>
            </c:strRef>
          </c:tx>
          <c:spPr>
            <a:solidFill>
              <a:schemeClr val="accent1"/>
            </a:solidFill>
            <a:ln>
              <a:noFill/>
            </a:ln>
            <a:effectLst/>
          </c:spPr>
          <c:invertIfNegative val="0"/>
          <c:cat>
            <c:numRef>
              <c:f>'Tables to be hidden'!$R$37:$R$40</c:f>
              <c:numCache>
                <c:formatCode>General</c:formatCode>
                <c:ptCount val="4"/>
                <c:pt idx="0">
                  <c:v>1.5</c:v>
                </c:pt>
                <c:pt idx="1">
                  <c:v>2</c:v>
                </c:pt>
                <c:pt idx="2">
                  <c:v>2.5</c:v>
                </c:pt>
                <c:pt idx="3">
                  <c:v>3</c:v>
                </c:pt>
              </c:numCache>
            </c:numRef>
          </c:cat>
          <c:val>
            <c:numRef>
              <c:f>'Tables to be hidden'!$S$37:$S$40</c:f>
              <c:numCache>
                <c:formatCode>"$"#,##0;[Red]\-"$"#,##0</c:formatCode>
                <c:ptCount val="4"/>
                <c:pt idx="0">
                  <c:v>111.47089166666666</c:v>
                </c:pt>
                <c:pt idx="1">
                  <c:v>109.71526666666666</c:v>
                </c:pt>
                <c:pt idx="2">
                  <c:v>107.95964166666667</c:v>
                </c:pt>
                <c:pt idx="3">
                  <c:v>106.20401666666666</c:v>
                </c:pt>
              </c:numCache>
            </c:numRef>
          </c:val>
          <c:extLst>
            <c:ext xmlns:c16="http://schemas.microsoft.com/office/drawing/2014/chart" uri="{C3380CC4-5D6E-409C-BE32-E72D297353CC}">
              <c16:uniqueId val="{00000000-5AA5-4ADB-B07B-5EA57354D986}"/>
            </c:ext>
          </c:extLst>
        </c:ser>
        <c:ser>
          <c:idx val="1"/>
          <c:order val="1"/>
          <c:tx>
            <c:strRef>
              <c:f>'Tables to be hidden'!$T$36</c:f>
              <c:strCache>
                <c:ptCount val="1"/>
                <c:pt idx="0">
                  <c:v>Year 2</c:v>
                </c:pt>
              </c:strCache>
            </c:strRef>
          </c:tx>
          <c:spPr>
            <a:solidFill>
              <a:schemeClr val="accent2"/>
            </a:solidFill>
            <a:ln>
              <a:noFill/>
            </a:ln>
            <a:effectLst/>
          </c:spPr>
          <c:invertIfNegative val="0"/>
          <c:cat>
            <c:numRef>
              <c:f>'Tables to be hidden'!$R$37:$R$40</c:f>
              <c:numCache>
                <c:formatCode>General</c:formatCode>
                <c:ptCount val="4"/>
                <c:pt idx="0">
                  <c:v>1.5</c:v>
                </c:pt>
                <c:pt idx="1">
                  <c:v>2</c:v>
                </c:pt>
                <c:pt idx="2">
                  <c:v>2.5</c:v>
                </c:pt>
                <c:pt idx="3">
                  <c:v>3</c:v>
                </c:pt>
              </c:numCache>
            </c:numRef>
          </c:cat>
          <c:val>
            <c:numRef>
              <c:f>'Tables to be hidden'!$T$37:$T$40</c:f>
              <c:numCache>
                <c:formatCode>"$"#,##0;[Red]\-"$"#,##0</c:formatCode>
                <c:ptCount val="4"/>
                <c:pt idx="0">
                  <c:v>153.20593427672952</c:v>
                </c:pt>
                <c:pt idx="1">
                  <c:v>149.69468427672956</c:v>
                </c:pt>
                <c:pt idx="2">
                  <c:v>146.18343427672954</c:v>
                </c:pt>
                <c:pt idx="3">
                  <c:v>145.83230927672955</c:v>
                </c:pt>
              </c:numCache>
            </c:numRef>
          </c:val>
          <c:extLst>
            <c:ext xmlns:c16="http://schemas.microsoft.com/office/drawing/2014/chart" uri="{C3380CC4-5D6E-409C-BE32-E72D297353CC}">
              <c16:uniqueId val="{00000001-5AA5-4ADB-B07B-5EA57354D986}"/>
            </c:ext>
          </c:extLst>
        </c:ser>
        <c:ser>
          <c:idx val="2"/>
          <c:order val="2"/>
          <c:tx>
            <c:strRef>
              <c:f>'Tables to be hidden'!$U$36</c:f>
              <c:strCache>
                <c:ptCount val="1"/>
                <c:pt idx="0">
                  <c:v>Year 3</c:v>
                </c:pt>
              </c:strCache>
            </c:strRef>
          </c:tx>
          <c:spPr>
            <a:solidFill>
              <a:schemeClr val="accent3"/>
            </a:solidFill>
            <a:ln>
              <a:noFill/>
            </a:ln>
            <a:effectLst/>
          </c:spPr>
          <c:invertIfNegative val="0"/>
          <c:cat>
            <c:numRef>
              <c:f>'Tables to be hidden'!$R$37:$R$40</c:f>
              <c:numCache>
                <c:formatCode>General</c:formatCode>
                <c:ptCount val="4"/>
                <c:pt idx="0">
                  <c:v>1.5</c:v>
                </c:pt>
                <c:pt idx="1">
                  <c:v>2</c:v>
                </c:pt>
                <c:pt idx="2">
                  <c:v>2.5</c:v>
                </c:pt>
                <c:pt idx="3">
                  <c:v>3</c:v>
                </c:pt>
              </c:numCache>
            </c:numRef>
          </c:cat>
          <c:val>
            <c:numRef>
              <c:f>'Tables to be hidden'!$U$37:$U$40</c:f>
              <c:numCache>
                <c:formatCode>"$"#,##0;[Red]\-"$"#,##0</c:formatCode>
                <c:ptCount val="4"/>
                <c:pt idx="0">
                  <c:v>191.41659098433601</c:v>
                </c:pt>
                <c:pt idx="1">
                  <c:v>186.14971598433607</c:v>
                </c:pt>
                <c:pt idx="2">
                  <c:v>180.88284098433604</c:v>
                </c:pt>
                <c:pt idx="3">
                  <c:v>181.93621598433606</c:v>
                </c:pt>
              </c:numCache>
            </c:numRef>
          </c:val>
          <c:extLst>
            <c:ext xmlns:c16="http://schemas.microsoft.com/office/drawing/2014/chart" uri="{C3380CC4-5D6E-409C-BE32-E72D297353CC}">
              <c16:uniqueId val="{00000002-5AA5-4ADB-B07B-5EA57354D986}"/>
            </c:ext>
          </c:extLst>
        </c:ser>
        <c:dLbls>
          <c:showLegendKey val="0"/>
          <c:showVal val="0"/>
          <c:showCatName val="0"/>
          <c:showSerName val="0"/>
          <c:showPercent val="0"/>
          <c:showBubbleSize val="0"/>
        </c:dLbls>
        <c:gapWidth val="219"/>
        <c:overlap val="-27"/>
        <c:axId val="268983359"/>
        <c:axId val="268982111"/>
      </c:barChart>
      <c:catAx>
        <c:axId val="268983359"/>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Fuel Price $/L</a:t>
                </a:r>
              </a:p>
            </c:rich>
          </c:tx>
          <c:layout>
            <c:manualLayout>
              <c:xMode val="edge"/>
              <c:yMode val="edge"/>
              <c:x val="0.47539633163946282"/>
              <c:y val="0.9083360989272314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8982111"/>
        <c:crosses val="autoZero"/>
        <c:auto val="1"/>
        <c:lblAlgn val="ctr"/>
        <c:lblOffset val="100"/>
        <c:noMultiLvlLbl val="0"/>
      </c:catAx>
      <c:valAx>
        <c:axId val="268982111"/>
        <c:scaling>
          <c:orientation val="minMax"/>
          <c:max val="3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a:t>Cummulative addiontal return $/ha</a:t>
                </a:r>
              </a:p>
            </c:rich>
          </c:tx>
          <c:layout>
            <c:manualLayout>
              <c:xMode val="edge"/>
              <c:yMode val="edge"/>
              <c:x val="1.7724236208475932E-2"/>
              <c:y val="0.2735090630449717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Red]\-&quot;$&quot;#,##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8983359"/>
        <c:crosses val="autoZero"/>
        <c:crossBetween val="between"/>
      </c:valAx>
      <c:spPr>
        <a:noFill/>
        <a:ln>
          <a:noFill/>
        </a:ln>
        <a:effectLst/>
      </c:spPr>
    </c:plotArea>
    <c:legend>
      <c:legendPos val="b"/>
      <c:layout>
        <c:manualLayout>
          <c:xMode val="edge"/>
          <c:yMode val="edge"/>
          <c:x val="0.35731144812233673"/>
          <c:y val="0.93343127411087035"/>
          <c:w val="0.29788505321310782"/>
          <c:h val="6.4460116732876382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i="0" baseline="0">
                <a:effectLst/>
              </a:rPr>
              <a:t>Cummulative additional return ripping 55-60cm  Year 1-3</a:t>
            </a:r>
          </a:p>
          <a:p>
            <a:pPr>
              <a:defRPr/>
            </a:pPr>
            <a:r>
              <a:rPr lang="en-US" sz="1100" b="0" i="0" baseline="0">
                <a:effectLst/>
              </a:rPr>
              <a:t>(additional return based on year 1 = maximum yield response, year 2 &amp; 3 = minimum yield response at grain price A, ripping cost spread over 3 years discounted at 6%)</a:t>
            </a:r>
            <a:endParaRPr lang="en-AU" sz="1100">
              <a:effectLst/>
            </a:endParaRPr>
          </a:p>
        </c:rich>
      </c:tx>
      <c:layout>
        <c:manualLayout>
          <c:xMode val="edge"/>
          <c:yMode val="edge"/>
          <c:x val="0.12405054167319755"/>
          <c:y val="2.1327087923589002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502406796094894"/>
          <c:y val="0.2379792395047946"/>
          <c:w val="0.85556177499939934"/>
          <c:h val="0.62277639678975627"/>
        </c:manualLayout>
      </c:layout>
      <c:barChart>
        <c:barDir val="col"/>
        <c:grouping val="clustered"/>
        <c:varyColors val="0"/>
        <c:ser>
          <c:idx val="0"/>
          <c:order val="0"/>
          <c:tx>
            <c:strRef>
              <c:f>'Tables to be hidden'!$S$11</c:f>
              <c:strCache>
                <c:ptCount val="1"/>
                <c:pt idx="0">
                  <c:v>Year 1</c:v>
                </c:pt>
              </c:strCache>
            </c:strRef>
          </c:tx>
          <c:spPr>
            <a:solidFill>
              <a:schemeClr val="accent1"/>
            </a:solidFill>
            <a:ln>
              <a:noFill/>
            </a:ln>
            <a:effectLst/>
          </c:spPr>
          <c:invertIfNegative val="0"/>
          <c:cat>
            <c:numRef>
              <c:f>'Tables to be hidden'!$R$12:$R$15</c:f>
              <c:numCache>
                <c:formatCode>General</c:formatCode>
                <c:ptCount val="4"/>
                <c:pt idx="0">
                  <c:v>1.5</c:v>
                </c:pt>
                <c:pt idx="1">
                  <c:v>2</c:v>
                </c:pt>
                <c:pt idx="2">
                  <c:v>2.5</c:v>
                </c:pt>
                <c:pt idx="3">
                  <c:v>3</c:v>
                </c:pt>
              </c:numCache>
            </c:numRef>
          </c:cat>
          <c:val>
            <c:numRef>
              <c:f>'Tables to be hidden'!$S$12:$S$15</c:f>
              <c:numCache>
                <c:formatCode>"$"#,##0;[Red]\-"$"#,##0</c:formatCode>
                <c:ptCount val="4"/>
                <c:pt idx="0">
                  <c:v>154.47922666666665</c:v>
                </c:pt>
                <c:pt idx="1">
                  <c:v>147.73762666666667</c:v>
                </c:pt>
                <c:pt idx="2">
                  <c:v>140.99602666666667</c:v>
                </c:pt>
                <c:pt idx="3">
                  <c:v>134.25442666666666</c:v>
                </c:pt>
              </c:numCache>
            </c:numRef>
          </c:val>
          <c:extLst>
            <c:ext xmlns:c16="http://schemas.microsoft.com/office/drawing/2014/chart" uri="{C3380CC4-5D6E-409C-BE32-E72D297353CC}">
              <c16:uniqueId val="{00000000-A6C6-4365-8399-50B115523B5F}"/>
            </c:ext>
          </c:extLst>
        </c:ser>
        <c:ser>
          <c:idx val="1"/>
          <c:order val="1"/>
          <c:tx>
            <c:strRef>
              <c:f>'Tables to be hidden'!$T$11</c:f>
              <c:strCache>
                <c:ptCount val="1"/>
                <c:pt idx="0">
                  <c:v>Year 2</c:v>
                </c:pt>
              </c:strCache>
            </c:strRef>
          </c:tx>
          <c:spPr>
            <a:solidFill>
              <a:schemeClr val="accent2"/>
            </a:solidFill>
            <a:ln>
              <a:noFill/>
            </a:ln>
            <a:effectLst/>
          </c:spPr>
          <c:invertIfNegative val="0"/>
          <c:cat>
            <c:numRef>
              <c:f>'Tables to be hidden'!$R$12:$R$15</c:f>
              <c:numCache>
                <c:formatCode>General</c:formatCode>
                <c:ptCount val="4"/>
                <c:pt idx="0">
                  <c:v>1.5</c:v>
                </c:pt>
                <c:pt idx="1">
                  <c:v>2</c:v>
                </c:pt>
                <c:pt idx="2">
                  <c:v>2.5</c:v>
                </c:pt>
                <c:pt idx="3">
                  <c:v>3</c:v>
                </c:pt>
              </c:numCache>
            </c:numRef>
          </c:cat>
          <c:val>
            <c:numRef>
              <c:f>'Tables to be hidden'!$T$12:$T$15</c:f>
              <c:numCache>
                <c:formatCode>"$"#,##0;[Red]\-"$"#,##0</c:formatCode>
                <c:ptCount val="4"/>
                <c:pt idx="0">
                  <c:v>235.48675522012573</c:v>
                </c:pt>
                <c:pt idx="1">
                  <c:v>222.00355522012578</c:v>
                </c:pt>
                <c:pt idx="2">
                  <c:v>208.52035522012577</c:v>
                </c:pt>
                <c:pt idx="3">
                  <c:v>195.03715522012575</c:v>
                </c:pt>
              </c:numCache>
            </c:numRef>
          </c:val>
          <c:extLst>
            <c:ext xmlns:c16="http://schemas.microsoft.com/office/drawing/2014/chart" uri="{C3380CC4-5D6E-409C-BE32-E72D297353CC}">
              <c16:uniqueId val="{00000001-A6C6-4365-8399-50B115523B5F}"/>
            </c:ext>
          </c:extLst>
        </c:ser>
        <c:ser>
          <c:idx val="2"/>
          <c:order val="2"/>
          <c:tx>
            <c:strRef>
              <c:f>'Tables to be hidden'!$U$11</c:f>
              <c:strCache>
                <c:ptCount val="1"/>
                <c:pt idx="0">
                  <c:v>Year 3</c:v>
                </c:pt>
              </c:strCache>
            </c:strRef>
          </c:tx>
          <c:spPr>
            <a:solidFill>
              <a:schemeClr val="accent3"/>
            </a:solidFill>
            <a:ln>
              <a:noFill/>
            </a:ln>
            <a:effectLst/>
          </c:spPr>
          <c:invertIfNegative val="0"/>
          <c:cat>
            <c:numRef>
              <c:f>'Tables to be hidden'!$R$12:$R$15</c:f>
              <c:numCache>
                <c:formatCode>General</c:formatCode>
                <c:ptCount val="4"/>
                <c:pt idx="0">
                  <c:v>1.5</c:v>
                </c:pt>
                <c:pt idx="1">
                  <c:v>2</c:v>
                </c:pt>
                <c:pt idx="2">
                  <c:v>2.5</c:v>
                </c:pt>
                <c:pt idx="3">
                  <c:v>3</c:v>
                </c:pt>
              </c:numCache>
            </c:numRef>
          </c:cat>
          <c:val>
            <c:numRef>
              <c:f>'Tables to be hidden'!$U$12:$U$15</c:f>
              <c:numCache>
                <c:formatCode>"$"#,##0;[Red]\-"$"#,##0</c:formatCode>
                <c:ptCount val="4"/>
                <c:pt idx="0">
                  <c:v>309.44551196867201</c:v>
                </c:pt>
                <c:pt idx="1">
                  <c:v>289.22071196867211</c:v>
                </c:pt>
                <c:pt idx="2">
                  <c:v>268.99591196867209</c:v>
                </c:pt>
                <c:pt idx="3">
                  <c:v>248.77111196867207</c:v>
                </c:pt>
              </c:numCache>
            </c:numRef>
          </c:val>
          <c:extLst>
            <c:ext xmlns:c16="http://schemas.microsoft.com/office/drawing/2014/chart" uri="{C3380CC4-5D6E-409C-BE32-E72D297353CC}">
              <c16:uniqueId val="{00000002-A6C6-4365-8399-50B115523B5F}"/>
            </c:ext>
          </c:extLst>
        </c:ser>
        <c:dLbls>
          <c:showLegendKey val="0"/>
          <c:showVal val="0"/>
          <c:showCatName val="0"/>
          <c:showSerName val="0"/>
          <c:showPercent val="0"/>
          <c:showBubbleSize val="0"/>
        </c:dLbls>
        <c:gapWidth val="219"/>
        <c:overlap val="-27"/>
        <c:axId val="268983359"/>
        <c:axId val="268982111"/>
      </c:barChart>
      <c:catAx>
        <c:axId val="268983359"/>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Fuel Price $/L</a:t>
                </a:r>
              </a:p>
            </c:rich>
          </c:tx>
          <c:layout>
            <c:manualLayout>
              <c:xMode val="edge"/>
              <c:yMode val="edge"/>
              <c:x val="0.47045788244150383"/>
              <c:y val="0.9099460139697890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8982111"/>
        <c:crosses val="autoZero"/>
        <c:auto val="1"/>
        <c:lblAlgn val="ctr"/>
        <c:lblOffset val="100"/>
        <c:noMultiLvlLbl val="0"/>
      </c:catAx>
      <c:valAx>
        <c:axId val="2689821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Cummulative addiontal return $/ha</a:t>
                </a:r>
              </a:p>
            </c:rich>
          </c:tx>
          <c:layout>
            <c:manualLayout>
              <c:xMode val="edge"/>
              <c:yMode val="edge"/>
              <c:x val="1.5818421970864052E-2"/>
              <c:y val="0.2836481677786959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Red]\-&quot;$&quot;#,##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8983359"/>
        <c:crosses val="autoZero"/>
        <c:crossBetween val="between"/>
      </c:valAx>
      <c:spPr>
        <a:noFill/>
        <a:ln>
          <a:noFill/>
        </a:ln>
        <a:effectLst/>
      </c:spPr>
    </c:plotArea>
    <c:legend>
      <c:legendPos val="b"/>
      <c:layout>
        <c:manualLayout>
          <c:xMode val="edge"/>
          <c:yMode val="edge"/>
          <c:x val="0.35615152511626735"/>
          <c:y val="0.93504737438076213"/>
          <c:w val="0.29854802677210818"/>
          <c:h val="6.457466048911063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3</xdr:col>
      <xdr:colOff>87630</xdr:colOff>
      <xdr:row>4</xdr:row>
      <xdr:rowOff>26044</xdr:rowOff>
    </xdr:to>
    <xdr:pic>
      <xdr:nvPicPr>
        <xdr:cNvPr id="4" name="Picture 3">
          <a:extLst>
            <a:ext uri="{FF2B5EF4-FFF2-40B4-BE49-F238E27FC236}">
              <a16:creationId xmlns:a16="http://schemas.microsoft.com/office/drawing/2014/main" id="{FBB59F93-48E2-4BF7-83FD-C69E26EEFA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33350"/>
          <a:ext cx="2030730" cy="654694"/>
        </a:xfrm>
        <a:prstGeom prst="rect">
          <a:avLst/>
        </a:prstGeom>
      </xdr:spPr>
    </xdr:pic>
    <xdr:clientData/>
  </xdr:twoCellAnchor>
  <xdr:twoCellAnchor editAs="oneCell">
    <xdr:from>
      <xdr:col>13</xdr:col>
      <xdr:colOff>89477</xdr:colOff>
      <xdr:row>0</xdr:row>
      <xdr:rowOff>19051</xdr:rowOff>
    </xdr:from>
    <xdr:to>
      <xdr:col>15</xdr:col>
      <xdr:colOff>384048</xdr:colOff>
      <xdr:row>4</xdr:row>
      <xdr:rowOff>57151</xdr:rowOff>
    </xdr:to>
    <xdr:pic>
      <xdr:nvPicPr>
        <xdr:cNvPr id="5" name="Picture 4">
          <a:extLst>
            <a:ext uri="{FF2B5EF4-FFF2-40B4-BE49-F238E27FC236}">
              <a16:creationId xmlns:a16="http://schemas.microsoft.com/office/drawing/2014/main" id="{7F03A2FA-C199-4912-B745-7E35A70A42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14277" y="19051"/>
          <a:ext cx="1513771" cy="800100"/>
        </a:xfrm>
        <a:prstGeom prst="rect">
          <a:avLst/>
        </a:prstGeom>
      </xdr:spPr>
    </xdr:pic>
    <xdr:clientData/>
  </xdr:twoCellAnchor>
  <xdr:oneCellAnchor>
    <xdr:from>
      <xdr:col>0</xdr:col>
      <xdr:colOff>762000</xdr:colOff>
      <xdr:row>6</xdr:row>
      <xdr:rowOff>95248</xdr:rowOff>
    </xdr:from>
    <xdr:ext cx="8534400" cy="10458451"/>
    <xdr:sp macro="" textlink="">
      <xdr:nvSpPr>
        <xdr:cNvPr id="2" name="TextBox 1">
          <a:extLst>
            <a:ext uri="{FF2B5EF4-FFF2-40B4-BE49-F238E27FC236}">
              <a16:creationId xmlns:a16="http://schemas.microsoft.com/office/drawing/2014/main" id="{F975632B-E485-4B22-AD78-E3DD7E48209D}"/>
            </a:ext>
          </a:extLst>
        </xdr:cNvPr>
        <xdr:cNvSpPr txBox="1"/>
      </xdr:nvSpPr>
      <xdr:spPr>
        <a:xfrm>
          <a:off x="762000" y="1352548"/>
          <a:ext cx="8534400" cy="10458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200">
              <a:solidFill>
                <a:schemeClr val="tx1"/>
              </a:solidFill>
              <a:effectLst/>
              <a:latin typeface="Arial" panose="020B0604020202020204" pitchFamily="34" charset="0"/>
              <a:ea typeface="+mn-ea"/>
              <a:cs typeface="Arial" panose="020B0604020202020204" pitchFamily="34" charset="0"/>
            </a:rPr>
            <a:t>High fuel prices are not necessarily a reason to hold off deep ripping.</a:t>
          </a:r>
          <a:r>
            <a:rPr lang="en-AU" sz="1200" baseline="0">
              <a:solidFill>
                <a:schemeClr val="tx1"/>
              </a:solidFill>
              <a:effectLst/>
              <a:latin typeface="Arial" panose="020B0604020202020204" pitchFamily="34" charset="0"/>
              <a:ea typeface="+mn-ea"/>
              <a:cs typeface="Arial" panose="020B0604020202020204" pitchFamily="34" charset="0"/>
            </a:rPr>
            <a:t> If you are ripping a soil that typically has a good yield response then it still economically worthwhile.</a:t>
          </a:r>
          <a:r>
            <a:rPr lang="en-AU" sz="1200">
              <a:solidFill>
                <a:schemeClr val="tx1"/>
              </a:solidFill>
              <a:effectLst/>
              <a:latin typeface="Arial" panose="020B0604020202020204" pitchFamily="34" charset="0"/>
              <a:ea typeface="+mn-ea"/>
              <a:cs typeface="Arial" panose="020B0604020202020204" pitchFamily="34" charset="0"/>
            </a:rPr>
            <a:t> </a:t>
          </a:r>
        </a:p>
        <a:p>
          <a:endParaRPr lang="en-AU" sz="1200">
            <a:solidFill>
              <a:schemeClr val="tx1"/>
            </a:solidFill>
            <a:effectLst/>
            <a:latin typeface="Arial" panose="020B0604020202020204" pitchFamily="34" charset="0"/>
            <a:ea typeface="+mn-ea"/>
            <a:cs typeface="Arial" panose="020B0604020202020204" pitchFamily="34" charset="0"/>
          </a:endParaRPr>
        </a:p>
        <a:p>
          <a:r>
            <a:rPr lang="en-AU" sz="1200">
              <a:solidFill>
                <a:schemeClr val="tx1"/>
              </a:solidFill>
              <a:effectLst/>
              <a:latin typeface="Arial" panose="020B0604020202020204" pitchFamily="34" charset="0"/>
              <a:ea typeface="+mn-ea"/>
              <a:cs typeface="Arial" panose="020B0604020202020204" pitchFamily="34" charset="0"/>
            </a:rPr>
            <a:t>This Microsoft Excel based tool can be used to estimate the additional return from deep ripping in relation to fuel price. The additional return from increased </a:t>
          </a:r>
          <a:r>
            <a:rPr lang="en-AU" sz="1200" baseline="0">
              <a:solidFill>
                <a:schemeClr val="tx1"/>
              </a:solidFill>
              <a:effectLst/>
              <a:latin typeface="Arial" panose="020B0604020202020204" pitchFamily="34" charset="0"/>
              <a:ea typeface="+mn-ea"/>
              <a:cs typeface="Arial" panose="020B0604020202020204" pitchFamily="34" charset="0"/>
            </a:rPr>
            <a:t>grain income from deep ripping minus the cost of ripping.</a:t>
          </a:r>
          <a:endParaRPr lang="en-AU" sz="1200">
            <a:solidFill>
              <a:schemeClr val="tx1"/>
            </a:solidFill>
            <a:effectLst/>
            <a:latin typeface="Arial" panose="020B0604020202020204" pitchFamily="34" charset="0"/>
            <a:ea typeface="+mn-ea"/>
            <a:cs typeface="Arial" panose="020B0604020202020204" pitchFamily="34" charset="0"/>
          </a:endParaRPr>
        </a:p>
        <a:p>
          <a:endParaRPr lang="en-AU" sz="1200">
            <a:solidFill>
              <a:schemeClr val="tx1"/>
            </a:solidFill>
            <a:effectLst/>
            <a:latin typeface="Arial" panose="020B0604020202020204" pitchFamily="34" charset="0"/>
            <a:ea typeface="+mn-ea"/>
            <a:cs typeface="Arial" panose="020B0604020202020204" pitchFamily="34" charset="0"/>
          </a:endParaRPr>
        </a:p>
        <a:p>
          <a:r>
            <a:rPr lang="en-AU" sz="1200">
              <a:solidFill>
                <a:schemeClr val="tx1"/>
              </a:solidFill>
              <a:effectLst/>
              <a:latin typeface="Arial" panose="020B0604020202020204" pitchFamily="34" charset="0"/>
              <a:ea typeface="+mn-ea"/>
              <a:cs typeface="Arial" panose="020B0604020202020204" pitchFamily="34" charset="0"/>
            </a:rPr>
            <a:t>Additional</a:t>
          </a:r>
          <a:r>
            <a:rPr lang="en-AU" sz="1200" baseline="0">
              <a:solidFill>
                <a:schemeClr val="tx1"/>
              </a:solidFill>
              <a:effectLst/>
              <a:latin typeface="Arial" panose="020B0604020202020204" pitchFamily="34" charset="0"/>
              <a:ea typeface="+mn-ea"/>
              <a:cs typeface="Arial" panose="020B0604020202020204" pitchFamily="34" charset="0"/>
            </a:rPr>
            <a:t> income return from deep ripping ($/ha) = (grain yield response t/ha * grain price $/t) - </a:t>
          </a:r>
          <a:r>
            <a:rPr lang="en-US" sz="1200" baseline="0">
              <a:solidFill>
                <a:schemeClr val="tx1"/>
              </a:solidFill>
              <a:effectLst/>
              <a:latin typeface="Arial" panose="020B0604020202020204" pitchFamily="34" charset="0"/>
              <a:ea typeface="+mn-ea"/>
              <a:cs typeface="Arial" panose="020B0604020202020204" pitchFamily="34" charset="0"/>
            </a:rPr>
            <a:t>cost of ripping $/ha</a:t>
          </a:r>
          <a:endParaRPr lang="en-US" sz="1200">
            <a:solidFill>
              <a:schemeClr val="tx1"/>
            </a:solidFill>
            <a:effectLst/>
            <a:latin typeface="Arial" panose="020B0604020202020204" pitchFamily="34" charset="0"/>
            <a:ea typeface="+mn-ea"/>
            <a:cs typeface="Arial" panose="020B0604020202020204" pitchFamily="34" charset="0"/>
          </a:endParaRPr>
        </a:p>
        <a:p>
          <a:endParaRPr lang="en-AU" sz="1200">
            <a:solidFill>
              <a:schemeClr val="tx1"/>
            </a:solidFill>
            <a:effectLst/>
            <a:latin typeface="Arial" panose="020B0604020202020204" pitchFamily="34" charset="0"/>
            <a:ea typeface="+mn-ea"/>
            <a:cs typeface="Arial" panose="020B0604020202020204" pitchFamily="34" charset="0"/>
          </a:endParaRPr>
        </a:p>
        <a:p>
          <a:r>
            <a:rPr lang="en-AU" sz="1200">
              <a:solidFill>
                <a:schemeClr val="tx1"/>
              </a:solidFill>
              <a:effectLst/>
              <a:latin typeface="Arial" panose="020B0604020202020204" pitchFamily="34" charset="0"/>
              <a:ea typeface="+mn-ea"/>
              <a:cs typeface="Arial" panose="020B0604020202020204" pitchFamily="34" charset="0"/>
            </a:rPr>
            <a:t>In the Input cost tab users can add their own fuel use, costs, potential grain yield responses to deep ripping and grain prices.</a:t>
          </a:r>
        </a:p>
        <a:p>
          <a:endParaRPr lang="en-AU" sz="1200">
            <a:solidFill>
              <a:schemeClr val="tx1"/>
            </a:solidFill>
            <a:effectLst/>
            <a:latin typeface="Arial" panose="020B0604020202020204" pitchFamily="34" charset="0"/>
            <a:ea typeface="+mn-ea"/>
            <a:cs typeface="Arial" panose="020B0604020202020204" pitchFamily="34" charset="0"/>
          </a:endParaRPr>
        </a:p>
        <a:p>
          <a:r>
            <a:rPr lang="en-AU" sz="1200">
              <a:solidFill>
                <a:schemeClr val="tx1"/>
              </a:solidFill>
              <a:effectLst/>
              <a:latin typeface="Arial" panose="020B0604020202020204" pitchFamily="34" charset="0"/>
              <a:ea typeface="+mn-ea"/>
              <a:cs typeface="Arial" panose="020B0604020202020204" pitchFamily="34" charset="0"/>
            </a:rPr>
            <a:t>Grain yield response</a:t>
          </a:r>
          <a:r>
            <a:rPr lang="en-AU" sz="1200" baseline="0">
              <a:solidFill>
                <a:schemeClr val="tx1"/>
              </a:solidFill>
              <a:effectLst/>
              <a:latin typeface="Arial" panose="020B0604020202020204" pitchFamily="34" charset="0"/>
              <a:ea typeface="+mn-ea"/>
              <a:cs typeface="Arial" panose="020B0604020202020204" pitchFamily="34" charset="0"/>
            </a:rPr>
            <a:t> will vary depending on soil type and the presence of other soil constraints. Sandplain soils with a machinery induce compaction layer 20-50cm typically have a yield response of 600kg/ha compared to heavy red loams where there is often no response to deep ripping.</a:t>
          </a:r>
          <a:endParaRPr lang="en-AU" sz="1200">
            <a:solidFill>
              <a:schemeClr val="tx1"/>
            </a:solidFill>
            <a:effectLst/>
            <a:latin typeface="Arial" panose="020B0604020202020204" pitchFamily="34" charset="0"/>
            <a:ea typeface="+mn-ea"/>
            <a:cs typeface="Arial" panose="020B0604020202020204" pitchFamily="34" charset="0"/>
          </a:endParaRPr>
        </a:p>
        <a:p>
          <a:endParaRPr lang="en-US" sz="1200">
            <a:solidFill>
              <a:schemeClr val="tx1"/>
            </a:solidFill>
            <a:effectLst/>
            <a:latin typeface="Arial" panose="020B0604020202020204" pitchFamily="34" charset="0"/>
            <a:ea typeface="+mn-ea"/>
            <a:cs typeface="Arial" panose="020B0604020202020204" pitchFamily="34" charset="0"/>
          </a:endParaRPr>
        </a:p>
        <a:p>
          <a:r>
            <a:rPr lang="en-US" sz="1200">
              <a:solidFill>
                <a:schemeClr val="tx1"/>
              </a:solidFill>
              <a:effectLst/>
              <a:latin typeface="Arial" panose="020B0604020202020204" pitchFamily="34" charset="0"/>
              <a:ea typeface="+mn-ea"/>
              <a:cs typeface="Arial" panose="020B0604020202020204" pitchFamily="34" charset="0"/>
            </a:rPr>
            <a:t>If unsure of grain yield responses and deep ripping costs the following estimates based on DPIRD and GRDC research could be used as a guide:</a:t>
          </a:r>
        </a:p>
        <a:p>
          <a:pPr marL="171450" lvl="0" indent="-171450">
            <a:buFont typeface="Arial" panose="020B0604020202020204" pitchFamily="34" charset="0"/>
            <a:buChar char="•"/>
          </a:pPr>
          <a:r>
            <a:rPr lang="en-US" sz="1200">
              <a:solidFill>
                <a:schemeClr val="tx1"/>
              </a:solidFill>
              <a:effectLst/>
              <a:latin typeface="Arial" panose="020B0604020202020204" pitchFamily="34" charset="0"/>
              <a:ea typeface="+mn-ea"/>
              <a:cs typeface="Arial" panose="020B0604020202020204" pitchFamily="34" charset="0"/>
            </a:rPr>
            <a:t>Fuel use L/ha: 16.05L/ha 30-40cm ripping depth, 34.4L/ha  60cm ripping depth (Parker et al 2018 unpublished)</a:t>
          </a:r>
        </a:p>
        <a:p>
          <a:pPr marL="171450" lvl="0" indent="-171450">
            <a:buFont typeface="Arial" panose="020B0604020202020204" pitchFamily="34" charset="0"/>
            <a:buChar char="•"/>
          </a:pPr>
          <a:r>
            <a:rPr lang="en-US" sz="1200">
              <a:solidFill>
                <a:schemeClr val="tx1"/>
              </a:solidFill>
              <a:effectLst/>
              <a:latin typeface="Arial" panose="020B0604020202020204" pitchFamily="34" charset="0"/>
              <a:ea typeface="+mn-ea"/>
              <a:cs typeface="Arial" panose="020B0604020202020204" pitchFamily="34" charset="0"/>
            </a:rPr>
            <a:t>Work rate ha/hr: 5.8ha/hr 30-40cm ripping depth, 2.6ha/hr 60cm ripping depth (Parker et al 2018 unpublished)</a:t>
          </a:r>
        </a:p>
        <a:p>
          <a:pPr marL="171450" lvl="0" indent="-171450">
            <a:buFont typeface="Arial" panose="020B0604020202020204" pitchFamily="34" charset="0"/>
            <a:buChar char="•"/>
          </a:pPr>
          <a:r>
            <a:rPr lang="en-US" sz="1200">
              <a:solidFill>
                <a:schemeClr val="tx1"/>
              </a:solidFill>
              <a:effectLst/>
              <a:latin typeface="Arial" panose="020B0604020202020204" pitchFamily="34" charset="0"/>
              <a:ea typeface="+mn-ea"/>
              <a:cs typeface="Arial" panose="020B0604020202020204" pitchFamily="34" charset="0"/>
            </a:rPr>
            <a:t>Ripping costs $/ha = fuel costs + time costs (Depreciation $100-120/hr 500hp tractor wages $43/hr including superannuation, repairs $5/ha) </a:t>
          </a:r>
        </a:p>
        <a:p>
          <a:pPr marL="171450" lvl="0" indent="-171450">
            <a:buFont typeface="Arial" panose="020B0604020202020204" pitchFamily="34" charset="0"/>
            <a:buChar char="•"/>
          </a:pPr>
          <a:r>
            <a:rPr lang="en-US" sz="1200">
              <a:solidFill>
                <a:schemeClr val="tx1"/>
              </a:solidFill>
              <a:effectLst/>
              <a:latin typeface="Arial" panose="020B0604020202020204" pitchFamily="34" charset="0"/>
              <a:ea typeface="+mn-ea"/>
              <a:cs typeface="Arial" panose="020B0604020202020204" pitchFamily="34" charset="0"/>
            </a:rPr>
            <a:t>Wheat yield response t/ha average of DPIRD and GRDC funded trials &gt;55cm ripping depth 0.6t/ha 1</a:t>
          </a:r>
          <a:r>
            <a:rPr lang="en-US" sz="1200" baseline="30000">
              <a:solidFill>
                <a:schemeClr val="tx1"/>
              </a:solidFill>
              <a:effectLst/>
              <a:latin typeface="Arial" panose="020B0604020202020204" pitchFamily="34" charset="0"/>
              <a:ea typeface="+mn-ea"/>
              <a:cs typeface="Arial" panose="020B0604020202020204" pitchFamily="34" charset="0"/>
            </a:rPr>
            <a:t>st</a:t>
          </a:r>
          <a:r>
            <a:rPr lang="en-US" sz="1200">
              <a:solidFill>
                <a:schemeClr val="tx1"/>
              </a:solidFill>
              <a:effectLst/>
              <a:latin typeface="Arial" panose="020B0604020202020204" pitchFamily="34" charset="0"/>
              <a:ea typeface="+mn-ea"/>
              <a:cs typeface="Arial" panose="020B0604020202020204" pitchFamily="34" charset="0"/>
            </a:rPr>
            <a:t> year, 0.4t/ha 2</a:t>
          </a:r>
          <a:r>
            <a:rPr lang="en-US" sz="1200" baseline="30000">
              <a:solidFill>
                <a:schemeClr val="tx1"/>
              </a:solidFill>
              <a:effectLst/>
              <a:latin typeface="Arial" panose="020B0604020202020204" pitchFamily="34" charset="0"/>
              <a:ea typeface="+mn-ea"/>
              <a:cs typeface="Arial" panose="020B0604020202020204" pitchFamily="34" charset="0"/>
            </a:rPr>
            <a:t>nd</a:t>
          </a:r>
          <a:r>
            <a:rPr lang="en-US" sz="1200">
              <a:solidFill>
                <a:schemeClr val="tx1"/>
              </a:solidFill>
              <a:effectLst/>
              <a:latin typeface="Arial" panose="020B0604020202020204" pitchFamily="34" charset="0"/>
              <a:ea typeface="+mn-ea"/>
              <a:cs typeface="Arial" panose="020B0604020202020204" pitchFamily="34" charset="0"/>
            </a:rPr>
            <a:t> &amp; 3</a:t>
          </a:r>
          <a:r>
            <a:rPr lang="en-US" sz="1200" baseline="30000">
              <a:solidFill>
                <a:schemeClr val="tx1"/>
              </a:solidFill>
              <a:effectLst/>
              <a:latin typeface="Arial" panose="020B0604020202020204" pitchFamily="34" charset="0"/>
              <a:ea typeface="+mn-ea"/>
              <a:cs typeface="Arial" panose="020B0604020202020204" pitchFamily="34" charset="0"/>
            </a:rPr>
            <a:t>rd</a:t>
          </a:r>
          <a:r>
            <a:rPr lang="en-US" sz="1200">
              <a:solidFill>
                <a:schemeClr val="tx1"/>
              </a:solidFill>
              <a:effectLst/>
              <a:latin typeface="Arial" panose="020B0604020202020204" pitchFamily="34" charset="0"/>
              <a:ea typeface="+mn-ea"/>
              <a:cs typeface="Arial" panose="020B0604020202020204" pitchFamily="34" charset="0"/>
            </a:rPr>
            <a:t> years 30-40cm ripping depth 0.4t/ha 1</a:t>
          </a:r>
          <a:r>
            <a:rPr lang="en-US" sz="1200" baseline="30000">
              <a:solidFill>
                <a:schemeClr val="tx1"/>
              </a:solidFill>
              <a:effectLst/>
              <a:latin typeface="Arial" panose="020B0604020202020204" pitchFamily="34" charset="0"/>
              <a:ea typeface="+mn-ea"/>
              <a:cs typeface="Arial" panose="020B0604020202020204" pitchFamily="34" charset="0"/>
            </a:rPr>
            <a:t>st</a:t>
          </a:r>
          <a:r>
            <a:rPr lang="en-US" sz="1200">
              <a:solidFill>
                <a:schemeClr val="tx1"/>
              </a:solidFill>
              <a:effectLst/>
              <a:latin typeface="Arial" panose="020B0604020202020204" pitchFamily="34" charset="0"/>
              <a:ea typeface="+mn-ea"/>
              <a:cs typeface="Arial" panose="020B0604020202020204" pitchFamily="34" charset="0"/>
            </a:rPr>
            <a:t> year, 0.2t/ha 2</a:t>
          </a:r>
          <a:r>
            <a:rPr lang="en-US" sz="1200" baseline="30000">
              <a:solidFill>
                <a:schemeClr val="tx1"/>
              </a:solidFill>
              <a:effectLst/>
              <a:latin typeface="Arial" panose="020B0604020202020204" pitchFamily="34" charset="0"/>
              <a:ea typeface="+mn-ea"/>
              <a:cs typeface="Arial" panose="020B0604020202020204" pitchFamily="34" charset="0"/>
            </a:rPr>
            <a:t>nd</a:t>
          </a:r>
          <a:r>
            <a:rPr lang="en-US" sz="1200">
              <a:solidFill>
                <a:schemeClr val="tx1"/>
              </a:solidFill>
              <a:effectLst/>
              <a:latin typeface="Arial" panose="020B0604020202020204" pitchFamily="34" charset="0"/>
              <a:ea typeface="+mn-ea"/>
              <a:cs typeface="Arial" panose="020B0604020202020204" pitchFamily="34" charset="0"/>
            </a:rPr>
            <a:t> year (Davies et al 2020 and Davies pers.comm).</a:t>
          </a:r>
        </a:p>
        <a:p>
          <a:endParaRPr lang="en-AU" sz="1200">
            <a:solidFill>
              <a:schemeClr val="tx1"/>
            </a:solidFill>
            <a:effectLst/>
            <a:latin typeface="Arial" panose="020B0604020202020204" pitchFamily="34" charset="0"/>
            <a:ea typeface="+mn-ea"/>
            <a:cs typeface="Arial" panose="020B0604020202020204" pitchFamily="34" charset="0"/>
          </a:endParaRPr>
        </a:p>
        <a:p>
          <a:r>
            <a:rPr lang="en-AU" sz="1200">
              <a:solidFill>
                <a:schemeClr val="tx1"/>
              </a:solidFill>
              <a:effectLst/>
              <a:latin typeface="Arial" panose="020B0604020202020204" pitchFamily="34" charset="0"/>
              <a:ea typeface="+mn-ea"/>
              <a:cs typeface="Arial" panose="020B0604020202020204" pitchFamily="34" charset="0"/>
            </a:rPr>
            <a:t>The additional return from deep ripping is calculated</a:t>
          </a:r>
          <a:r>
            <a:rPr lang="en-AU" sz="1200" baseline="0">
              <a:solidFill>
                <a:schemeClr val="tx1"/>
              </a:solidFill>
              <a:effectLst/>
              <a:latin typeface="Arial" panose="020B0604020202020204" pitchFamily="34" charset="0"/>
              <a:ea typeface="+mn-ea"/>
              <a:cs typeface="Arial" panose="020B0604020202020204" pitchFamily="34" charset="0"/>
            </a:rPr>
            <a:t> for one year alone where the cost of ripping is accounted for in the first season. In this scenario at a high fuel price greater than $2/L if the grain yield response is minimal then it may not be economical to deep rip this year.</a:t>
          </a:r>
        </a:p>
        <a:p>
          <a:endParaRPr lang="en-AU" sz="1200">
            <a:solidFill>
              <a:schemeClr val="tx1"/>
            </a:solidFill>
            <a:effectLst/>
            <a:latin typeface="Arial" panose="020B0604020202020204" pitchFamily="34" charset="0"/>
            <a:ea typeface="+mn-ea"/>
            <a:cs typeface="Arial" panose="020B0604020202020204" pitchFamily="34" charset="0"/>
          </a:endParaRPr>
        </a:p>
        <a:p>
          <a:r>
            <a:rPr lang="en-AU" sz="1200">
              <a:solidFill>
                <a:schemeClr val="tx1"/>
              </a:solidFill>
              <a:effectLst/>
              <a:latin typeface="Arial" panose="020B0604020202020204" pitchFamily="34" charset="0"/>
              <a:ea typeface="+mn-ea"/>
              <a:cs typeface="Arial" panose="020B0604020202020204" pitchFamily="34" charset="0"/>
            </a:rPr>
            <a:t>However the benefit of deep ripping commonly persists for at least three years, therefore, the cumulative three-year additional return is also estimated based on the assumption that the year one grain yield response is the maximum yield response, and year two and three are the minimum yield response. This</a:t>
          </a:r>
          <a:r>
            <a:rPr lang="en-AU" sz="1200" baseline="0">
              <a:solidFill>
                <a:schemeClr val="tx1"/>
              </a:solidFill>
              <a:effectLst/>
              <a:latin typeface="Arial" panose="020B0604020202020204" pitchFamily="34" charset="0"/>
              <a:ea typeface="+mn-ea"/>
              <a:cs typeface="Arial" panose="020B0604020202020204" pitchFamily="34" charset="0"/>
            </a:rPr>
            <a:t> scenario indicates that even with a high fuel price there is still an economic benefit to deep rip.</a:t>
          </a:r>
          <a:endParaRPr lang="en-AU" sz="1200">
            <a:solidFill>
              <a:schemeClr val="tx1"/>
            </a:solidFill>
            <a:effectLst/>
            <a:latin typeface="Arial" panose="020B0604020202020204" pitchFamily="34" charset="0"/>
            <a:ea typeface="+mn-ea"/>
            <a:cs typeface="Arial" panose="020B0604020202020204" pitchFamily="34" charset="0"/>
          </a:endParaRPr>
        </a:p>
        <a:p>
          <a:endParaRPr lang="en-US" sz="1200">
            <a:solidFill>
              <a:schemeClr val="tx1"/>
            </a:solidFill>
            <a:effectLst/>
            <a:latin typeface="Arial" panose="020B0604020202020204" pitchFamily="34" charset="0"/>
            <a:ea typeface="+mn-ea"/>
            <a:cs typeface="Arial" panose="020B0604020202020204" pitchFamily="34" charset="0"/>
          </a:endParaRPr>
        </a:p>
        <a:p>
          <a:r>
            <a:rPr lang="en-AU" sz="1200">
              <a:solidFill>
                <a:schemeClr val="tx1"/>
              </a:solidFill>
              <a:effectLst/>
              <a:latin typeface="Arial" panose="020B0604020202020204" pitchFamily="34" charset="0"/>
              <a:ea typeface="+mn-ea"/>
              <a:cs typeface="Arial" panose="020B0604020202020204" pitchFamily="34" charset="0"/>
            </a:rPr>
            <a:t>The longevity of the deep ripping response is dependent on soil type and minimising re-compaction from heavy cropping machinery using strategies such as controlled traffic farming, Controlled traffic farming matches the wheel track spacing and operating width of machinery used for cropping operations. </a:t>
          </a:r>
        </a:p>
        <a:p>
          <a:endParaRPr lang="en-US" sz="1200">
            <a:solidFill>
              <a:schemeClr val="tx1"/>
            </a:solidFill>
            <a:effectLst/>
            <a:latin typeface="Arial" panose="020B0604020202020204" pitchFamily="34" charset="0"/>
            <a:ea typeface="+mn-ea"/>
            <a:cs typeface="Arial" panose="020B0604020202020204" pitchFamily="34" charset="0"/>
          </a:endParaRPr>
        </a:p>
        <a:p>
          <a:r>
            <a:rPr lang="en-AU" sz="1200">
              <a:solidFill>
                <a:schemeClr val="tx1"/>
              </a:solidFill>
              <a:effectLst/>
              <a:latin typeface="Arial" panose="020B0604020202020204" pitchFamily="34" charset="0"/>
              <a:ea typeface="+mn-ea"/>
              <a:cs typeface="Arial" panose="020B0604020202020204" pitchFamily="34" charset="0"/>
            </a:rPr>
            <a:t>The amount of fuel used for deep ripping will change with depth of ripping and soil moisture. Dry soil condition increase fuel use and may reduce the depth of ripping as the tractor is not able to get enough power to the ground. This could mean that the subsoil compaction layer that is typically 20 to 50cm deep is not removed completely due to shallow ripping, there can be a greater risk of the crop haying off early in a dry spring in low rainfall areas. </a:t>
          </a:r>
        </a:p>
        <a:p>
          <a:endParaRPr lang="en-US" sz="1200">
            <a:solidFill>
              <a:schemeClr val="tx1"/>
            </a:solidFill>
            <a:effectLst/>
            <a:latin typeface="Arial" panose="020B0604020202020204" pitchFamily="34" charset="0"/>
            <a:ea typeface="+mn-ea"/>
            <a:cs typeface="Arial" panose="020B0604020202020204" pitchFamily="34" charset="0"/>
          </a:endParaRPr>
        </a:p>
        <a:p>
          <a:r>
            <a:rPr lang="en-AU" sz="1200">
              <a:solidFill>
                <a:schemeClr val="tx1"/>
              </a:solidFill>
              <a:effectLst/>
              <a:latin typeface="Arial" panose="020B0604020202020204" pitchFamily="34" charset="0"/>
              <a:ea typeface="+mn-ea"/>
              <a:cs typeface="Arial" panose="020B0604020202020204" pitchFamily="34" charset="0"/>
            </a:rPr>
            <a:t>Fallow can provide a good opportunity to deep rip in spring when soil moisture is at an optimal level to achieve good ripping depth. Deep</a:t>
          </a:r>
          <a:r>
            <a:rPr lang="en-AU" sz="1200" baseline="0">
              <a:solidFill>
                <a:schemeClr val="tx1"/>
              </a:solidFill>
              <a:effectLst/>
              <a:latin typeface="Arial" panose="020B0604020202020204" pitchFamily="34" charset="0"/>
              <a:ea typeface="+mn-ea"/>
              <a:cs typeface="Arial" panose="020B0604020202020204" pitchFamily="34" charset="0"/>
            </a:rPr>
            <a:t> ripping in spring also allows the topsoil to resettle over summer reducing plant establishment issues and minimises the risk of soil erosion. Its important to maintain good ground cover levels to protect the soil from erosion.</a:t>
          </a:r>
          <a:endParaRPr lang="en-AU" sz="1200">
            <a:solidFill>
              <a:schemeClr val="tx1"/>
            </a:solidFill>
            <a:effectLst/>
            <a:latin typeface="Arial" panose="020B0604020202020204" pitchFamily="34" charset="0"/>
            <a:ea typeface="+mn-ea"/>
            <a:cs typeface="Arial" panose="020B0604020202020204" pitchFamily="34" charset="0"/>
          </a:endParaRPr>
        </a:p>
        <a:p>
          <a:endParaRPr lang="en-US" sz="1200">
            <a:solidFill>
              <a:schemeClr val="tx1"/>
            </a:solidFill>
            <a:effectLst/>
            <a:latin typeface="Arial" panose="020B0604020202020204" pitchFamily="34" charset="0"/>
            <a:ea typeface="+mn-ea"/>
            <a:cs typeface="Arial" panose="020B0604020202020204" pitchFamily="34" charset="0"/>
          </a:endParaRPr>
        </a:p>
        <a:p>
          <a:r>
            <a:rPr lang="en-AU" sz="1200">
              <a:solidFill>
                <a:schemeClr val="tx1"/>
              </a:solidFill>
              <a:effectLst/>
              <a:latin typeface="Arial" panose="020B0604020202020204" pitchFamily="34" charset="0"/>
              <a:ea typeface="+mn-ea"/>
              <a:cs typeface="Arial" panose="020B0604020202020204" pitchFamily="34" charset="0"/>
            </a:rPr>
            <a:t>Where possible avoid ripping rocky areas that increased the risk of machinery breakages, especially if using the same tractor for seeding.</a:t>
          </a:r>
        </a:p>
        <a:p>
          <a:endParaRPr lang="en-US" sz="1200">
            <a:solidFill>
              <a:schemeClr val="tx1"/>
            </a:solidFill>
            <a:effectLst/>
            <a:latin typeface="Arial" panose="020B0604020202020204" pitchFamily="34" charset="0"/>
            <a:ea typeface="+mn-ea"/>
            <a:cs typeface="Arial" panose="020B0604020202020204" pitchFamily="34" charset="0"/>
          </a:endParaRPr>
        </a:p>
        <a:p>
          <a:r>
            <a:rPr lang="en-AU" sz="1200">
              <a:solidFill>
                <a:schemeClr val="tx1"/>
              </a:solidFill>
              <a:effectLst/>
              <a:latin typeface="Arial" panose="020B0604020202020204" pitchFamily="34" charset="0"/>
              <a:ea typeface="+mn-ea"/>
              <a:cs typeface="Arial" panose="020B0604020202020204" pitchFamily="34" charset="0"/>
            </a:rPr>
            <a:t>It is worthwhile for growers to do their own sums, taking into account the expected soil type response and cost of ripping to the optimum depth.</a:t>
          </a:r>
          <a:endParaRPr lang="en-US" sz="1200">
            <a:solidFill>
              <a:schemeClr val="tx1"/>
            </a:solidFill>
            <a:effectLst/>
            <a:latin typeface="Arial" panose="020B0604020202020204" pitchFamily="34" charset="0"/>
            <a:ea typeface="+mn-ea"/>
            <a:cs typeface="Arial" panose="020B0604020202020204" pitchFamily="34" charset="0"/>
          </a:endParaRPr>
        </a:p>
        <a:p>
          <a:endParaRPr lang="en-US" sz="1100"/>
        </a:p>
        <a:p>
          <a:r>
            <a:rPr lang="en-US" sz="1200" b="1">
              <a:solidFill>
                <a:schemeClr val="tx1"/>
              </a:solidFill>
              <a:effectLst/>
              <a:latin typeface="Arial" panose="020B0604020202020204" pitchFamily="34" charset="0"/>
              <a:ea typeface="+mn-ea"/>
              <a:cs typeface="Arial" panose="020B0604020202020204" pitchFamily="34" charset="0"/>
            </a:rPr>
            <a:t>Reference</a:t>
          </a:r>
        </a:p>
        <a:p>
          <a:r>
            <a:rPr lang="en-US" sz="1200">
              <a:solidFill>
                <a:schemeClr val="tx1"/>
              </a:solidFill>
              <a:effectLst/>
              <a:latin typeface="Arial" panose="020B0604020202020204" pitchFamily="34" charset="0"/>
              <a:ea typeface="+mn-ea"/>
              <a:cs typeface="Arial" panose="020B0604020202020204" pitchFamily="34" charset="0"/>
            </a:rPr>
            <a:t>Davies S, Macdonald L, Scanlan C, Parker W and McBeath T (2020) West to South: a regional comparison of constraints and yield response to amelioration of sandy soil, Grains Research Updates 2020, Perth.</a:t>
          </a:r>
        </a:p>
        <a:p>
          <a:endParaRPr lang="en-US" sz="1100"/>
        </a:p>
        <a:p>
          <a:r>
            <a:rPr lang="en-US" sz="1200" b="1">
              <a:latin typeface="Arial" panose="020B0604020202020204" pitchFamily="34" charset="0"/>
              <a:cs typeface="Arial" panose="020B0604020202020204" pitchFamily="34" charset="0"/>
            </a:rPr>
            <a:t>Acknowledgements</a:t>
          </a:r>
        </a:p>
        <a:p>
          <a:r>
            <a:rPr lang="en-US" sz="1200">
              <a:latin typeface="Arial" panose="020B0604020202020204" pitchFamily="34" charset="0"/>
              <a:cs typeface="Arial" panose="020B0604020202020204" pitchFamily="34" charset="0"/>
            </a:rPr>
            <a:t>GRDC</a:t>
          </a:r>
          <a:r>
            <a:rPr lang="en-US" sz="1200" baseline="0">
              <a:latin typeface="Arial" panose="020B0604020202020204" pitchFamily="34" charset="0"/>
              <a:cs typeface="Arial" panose="020B0604020202020204" pitchFamily="34" charset="0"/>
            </a:rPr>
            <a:t> and DPIRD project DAW1902_003RTX "Re-egnineering soils to improve the access of crop root systems to water and nutrients stored in the subsoil".</a:t>
          </a:r>
        </a:p>
        <a:p>
          <a:endParaRPr lang="en-US" sz="1100" baseline="0">
            <a:latin typeface="Arial" panose="020B0604020202020204" pitchFamily="34" charset="0"/>
            <a:cs typeface="Arial" panose="020B0604020202020204" pitchFamily="34" charset="0"/>
          </a:endParaRPr>
        </a:p>
        <a:p>
          <a:endParaRPr lang="en-US" sz="1100">
            <a:latin typeface="Arial" panose="020B0604020202020204" pitchFamily="34" charset="0"/>
            <a:cs typeface="Arial" panose="020B0604020202020204" pitchFamily="34" charset="0"/>
          </a:endParaRPr>
        </a:p>
      </xdr:txBody>
    </xdr:sp>
    <xdr:clientData/>
  </xdr:oneCellAnchor>
  <xdr:oneCellAnchor>
    <xdr:from>
      <xdr:col>0</xdr:col>
      <xdr:colOff>761998</xdr:colOff>
      <xdr:row>61</xdr:row>
      <xdr:rowOff>76200</xdr:rowOff>
    </xdr:from>
    <xdr:ext cx="8401052" cy="913455"/>
    <xdr:sp macro="" textlink="">
      <xdr:nvSpPr>
        <xdr:cNvPr id="3" name="TextBox 2">
          <a:extLst>
            <a:ext uri="{FF2B5EF4-FFF2-40B4-BE49-F238E27FC236}">
              <a16:creationId xmlns:a16="http://schemas.microsoft.com/office/drawing/2014/main" id="{02CA87B5-B5D6-4AB4-81CB-741A0F65AD4F}"/>
            </a:ext>
          </a:extLst>
        </xdr:cNvPr>
        <xdr:cNvSpPr txBox="1"/>
      </xdr:nvSpPr>
      <xdr:spPr>
        <a:xfrm>
          <a:off x="761998" y="11839575"/>
          <a:ext cx="8401052" cy="91345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eaLnBrk="1" latinLnBrk="0" hangingPunct="1"/>
          <a:r>
            <a:rPr lang="en-AU" sz="1100" b="1">
              <a:solidFill>
                <a:schemeClr val="tx1"/>
              </a:solidFill>
              <a:effectLst/>
              <a:latin typeface="Arial" panose="020B0604020202020204" pitchFamily="34" charset="0"/>
              <a:ea typeface="+mn-ea"/>
              <a:cs typeface="Arial" panose="020B0604020202020204" pitchFamily="34" charset="0"/>
            </a:rPr>
            <a:t>Important disclaimer</a:t>
          </a:r>
          <a:br>
            <a:rPr lang="en-AU" sz="1100" i="1">
              <a:solidFill>
                <a:schemeClr val="tx1"/>
              </a:solidFill>
              <a:effectLst/>
              <a:latin typeface="Arial" panose="020B0604020202020204" pitchFamily="34" charset="0"/>
              <a:ea typeface="+mn-ea"/>
              <a:cs typeface="Arial" panose="020B0604020202020204" pitchFamily="34" charset="0"/>
            </a:rPr>
          </a:br>
          <a:r>
            <a:rPr lang="en-AU" sz="1100">
              <a:solidFill>
                <a:schemeClr val="tx1"/>
              </a:solidFill>
              <a:effectLst/>
              <a:latin typeface="Arial" panose="020B0604020202020204" pitchFamily="34" charset="0"/>
              <a:ea typeface="+mn-ea"/>
              <a:cs typeface="Arial" panose="020B0604020202020204" pitchFamily="34" charset="0"/>
            </a:rPr>
            <a:t>The Chief Executive Officer of the Department of Primary Industries and Regional Development and the State of Western Australia accept no liability whatsoever by reason of negligence or otherwise arising from the use or release of this information or any part of it.</a:t>
          </a:r>
          <a:endParaRPr lang="en-US" sz="1100">
            <a:effectLst/>
            <a:latin typeface="Arial" panose="020B0604020202020204" pitchFamily="34" charset="0"/>
            <a:cs typeface="Arial" panose="020B0604020202020204" pitchFamily="34" charset="0"/>
          </a:endParaRPr>
        </a:p>
        <a:p>
          <a:pPr rtl="0" eaLnBrk="1" latinLnBrk="0" hangingPunct="1"/>
          <a:r>
            <a:rPr lang="en-AU" sz="1100">
              <a:solidFill>
                <a:schemeClr val="tx1"/>
              </a:solidFill>
              <a:effectLst/>
              <a:latin typeface="Arial" panose="020B0604020202020204" pitchFamily="34" charset="0"/>
              <a:ea typeface="+mn-ea"/>
              <a:cs typeface="Arial" panose="020B0604020202020204" pitchFamily="34" charset="0"/>
            </a:rPr>
            <a:t>© State of Western Australia 20</a:t>
          </a:r>
          <a:r>
            <a:rPr lang="en-US" sz="1100">
              <a:solidFill>
                <a:schemeClr val="tx1"/>
              </a:solidFill>
              <a:effectLst/>
              <a:latin typeface="Arial" panose="020B0604020202020204" pitchFamily="34" charset="0"/>
              <a:ea typeface="+mn-ea"/>
              <a:cs typeface="Arial" panose="020B0604020202020204" pitchFamily="34" charset="0"/>
            </a:rPr>
            <a:t>22</a:t>
          </a:r>
          <a:endParaRPr lang="en-US" sz="1100">
            <a:effectLst/>
            <a:latin typeface="Arial" panose="020B0604020202020204" pitchFamily="34" charset="0"/>
            <a:cs typeface="Arial" panose="020B0604020202020204" pitchFamily="34" charset="0"/>
          </a:endParaRP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470960</xdr:colOff>
      <xdr:row>35</xdr:row>
      <xdr:rowOff>88900</xdr:rowOff>
    </xdr:from>
    <xdr:to>
      <xdr:col>3</xdr:col>
      <xdr:colOff>709083</xdr:colOff>
      <xdr:row>60</xdr:row>
      <xdr:rowOff>0</xdr:rowOff>
    </xdr:to>
    <xdr:graphicFrame macro="">
      <xdr:nvGraphicFramePr>
        <xdr:cNvPr id="4" name="Chart 3">
          <a:extLst>
            <a:ext uri="{FF2B5EF4-FFF2-40B4-BE49-F238E27FC236}">
              <a16:creationId xmlns:a16="http://schemas.microsoft.com/office/drawing/2014/main" id="{BABB0972-9E7C-4C2E-AB3D-39A4E19D7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814914</xdr:colOff>
      <xdr:row>35</xdr:row>
      <xdr:rowOff>74083</xdr:rowOff>
    </xdr:from>
    <xdr:to>
      <xdr:col>15</xdr:col>
      <xdr:colOff>84667</xdr:colOff>
      <xdr:row>60</xdr:row>
      <xdr:rowOff>0</xdr:rowOff>
    </xdr:to>
    <xdr:graphicFrame macro="">
      <xdr:nvGraphicFramePr>
        <xdr:cNvPr id="5" name="Chart 4">
          <a:extLst>
            <a:ext uri="{FF2B5EF4-FFF2-40B4-BE49-F238E27FC236}">
              <a16:creationId xmlns:a16="http://schemas.microsoft.com/office/drawing/2014/main" id="{1954F116-8A15-45CA-A5EC-FBAFDFA62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286808</xdr:colOff>
      <xdr:row>0</xdr:row>
      <xdr:rowOff>37041</xdr:rowOff>
    </xdr:from>
    <xdr:to>
      <xdr:col>1</xdr:col>
      <xdr:colOff>1803188</xdr:colOff>
      <xdr:row>3</xdr:row>
      <xdr:rowOff>172729</xdr:rowOff>
    </xdr:to>
    <xdr:pic>
      <xdr:nvPicPr>
        <xdr:cNvPr id="3" name="Picture 2">
          <a:extLst>
            <a:ext uri="{FF2B5EF4-FFF2-40B4-BE49-F238E27FC236}">
              <a16:creationId xmlns:a16="http://schemas.microsoft.com/office/drawing/2014/main" id="{36DD4DE6-ABB2-4207-B4D1-EDEBD336AA1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6808" y="37041"/>
          <a:ext cx="2034963" cy="675438"/>
        </a:xfrm>
        <a:prstGeom prst="rect">
          <a:avLst/>
        </a:prstGeom>
      </xdr:spPr>
    </xdr:pic>
    <xdr:clientData/>
  </xdr:twoCellAnchor>
  <xdr:twoCellAnchor editAs="oneCell">
    <xdr:from>
      <xdr:col>12</xdr:col>
      <xdr:colOff>304800</xdr:colOff>
      <xdr:row>0</xdr:row>
      <xdr:rowOff>0</xdr:rowOff>
    </xdr:from>
    <xdr:to>
      <xdr:col>15</xdr:col>
      <xdr:colOff>555498</xdr:colOff>
      <xdr:row>5</xdr:row>
      <xdr:rowOff>120019</xdr:rowOff>
    </xdr:to>
    <xdr:pic>
      <xdr:nvPicPr>
        <xdr:cNvPr id="9" name="Picture 8">
          <a:extLst>
            <a:ext uri="{FF2B5EF4-FFF2-40B4-BE49-F238E27FC236}">
              <a16:creationId xmlns:a16="http://schemas.microsoft.com/office/drawing/2014/main" id="{79190F93-A383-4C8A-8E27-65AD1FEFC41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706225" y="0"/>
          <a:ext cx="2087118" cy="1005632"/>
        </a:xfrm>
        <a:prstGeom prst="rect">
          <a:avLst/>
        </a:prstGeom>
      </xdr:spPr>
    </xdr:pic>
    <xdr:clientData/>
  </xdr:twoCellAnchor>
  <xdr:oneCellAnchor>
    <xdr:from>
      <xdr:col>6</xdr:col>
      <xdr:colOff>76199</xdr:colOff>
      <xdr:row>14</xdr:row>
      <xdr:rowOff>80432</xdr:rowOff>
    </xdr:from>
    <xdr:ext cx="4791076" cy="800476"/>
    <xdr:sp macro="" textlink="">
      <xdr:nvSpPr>
        <xdr:cNvPr id="10" name="TextBox 9">
          <a:extLst>
            <a:ext uri="{FF2B5EF4-FFF2-40B4-BE49-F238E27FC236}">
              <a16:creationId xmlns:a16="http://schemas.microsoft.com/office/drawing/2014/main" id="{9F90A8EC-AF9B-490D-98F5-CA2FCDC805F2}"/>
            </a:ext>
          </a:extLst>
        </xdr:cNvPr>
        <xdr:cNvSpPr txBox="1"/>
      </xdr:nvSpPr>
      <xdr:spPr>
        <a:xfrm>
          <a:off x="7844366" y="2705099"/>
          <a:ext cx="4791076" cy="800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a:latin typeface="Arial" panose="020B0604020202020204" pitchFamily="34" charset="0"/>
              <a:cs typeface="Arial" panose="020B0604020202020204" pitchFamily="34" charset="0"/>
            </a:rPr>
            <a:t>Note: Estimated</a:t>
          </a:r>
          <a:r>
            <a:rPr lang="en-US" sz="1200" b="1" baseline="0">
              <a:latin typeface="Arial" panose="020B0604020202020204" pitchFamily="34" charset="0"/>
              <a:cs typeface="Arial" panose="020B0604020202020204" pitchFamily="34" charset="0"/>
            </a:rPr>
            <a:t> </a:t>
          </a:r>
          <a:r>
            <a:rPr lang="en-US" sz="1200" b="1">
              <a:latin typeface="Arial" panose="020B0604020202020204" pitchFamily="34" charset="0"/>
              <a:cs typeface="Arial" panose="020B0604020202020204" pitchFamily="34" charset="0"/>
            </a:rPr>
            <a:t>time costs in 2022</a:t>
          </a:r>
          <a:br>
            <a:rPr lang="en-US" sz="1200">
              <a:latin typeface="Arial" panose="020B0604020202020204" pitchFamily="34" charset="0"/>
              <a:cs typeface="Arial" panose="020B0604020202020204" pitchFamily="34" charset="0"/>
            </a:rPr>
          </a:br>
          <a:r>
            <a:rPr lang="en-US" sz="1200" baseline="0">
              <a:latin typeface="Arial" panose="020B0604020202020204" pitchFamily="34" charset="0"/>
              <a:cs typeface="Arial" panose="020B0604020202020204" pitchFamily="34" charset="0"/>
            </a:rPr>
            <a:t>Depreciation: $100-120/hr 500 hp tractor;</a:t>
          </a:r>
          <a:br>
            <a:rPr lang="en-US" sz="1200" baseline="0">
              <a:latin typeface="Arial" panose="020B0604020202020204" pitchFamily="34" charset="0"/>
              <a:cs typeface="Arial" panose="020B0604020202020204" pitchFamily="34" charset="0"/>
            </a:rPr>
          </a:br>
          <a:r>
            <a:rPr lang="en-US" sz="1200" baseline="0">
              <a:latin typeface="Arial" panose="020B0604020202020204" pitchFamily="34" charset="0"/>
              <a:cs typeface="Arial" panose="020B0604020202020204" pitchFamily="34" charset="0"/>
            </a:rPr>
            <a:t>Wages: $43 including super </a:t>
          </a:r>
          <a:br>
            <a:rPr lang="en-US" sz="1200" baseline="0">
              <a:latin typeface="Arial" panose="020B0604020202020204" pitchFamily="34" charset="0"/>
              <a:cs typeface="Arial" panose="020B0604020202020204" pitchFamily="34" charset="0"/>
            </a:rPr>
          </a:br>
          <a:r>
            <a:rPr lang="en-US" sz="1200" baseline="0">
              <a:latin typeface="Arial" panose="020B0604020202020204" pitchFamily="34" charset="0"/>
              <a:cs typeface="Arial" panose="020B0604020202020204" pitchFamily="34" charset="0"/>
            </a:rPr>
            <a:t>Repairs: $5/ha min</a:t>
          </a:r>
          <a:endParaRPr lang="en-US" sz="1200">
            <a:latin typeface="Arial" panose="020B0604020202020204" pitchFamily="34" charset="0"/>
            <a:cs typeface="Arial" panose="020B0604020202020204" pitchFamily="34" charset="0"/>
          </a:endParaRPr>
        </a:p>
      </xdr:txBody>
    </xdr:sp>
    <xdr:clientData/>
  </xdr:oneCellAnchor>
  <xdr:twoCellAnchor>
    <xdr:from>
      <xdr:col>0</xdr:col>
      <xdr:colOff>465667</xdr:colOff>
      <xdr:row>69</xdr:row>
      <xdr:rowOff>105832</xdr:rowOff>
    </xdr:from>
    <xdr:to>
      <xdr:col>3</xdr:col>
      <xdr:colOff>740833</xdr:colOff>
      <xdr:row>94</xdr:row>
      <xdr:rowOff>74082</xdr:rowOff>
    </xdr:to>
    <xdr:graphicFrame macro="">
      <xdr:nvGraphicFramePr>
        <xdr:cNvPr id="2" name="Chart 3">
          <a:extLst>
            <a:ext uri="{FF2B5EF4-FFF2-40B4-BE49-F238E27FC236}">
              <a16:creationId xmlns:a16="http://schemas.microsoft.com/office/drawing/2014/main" id="{B47F0BC9-B4E9-422B-81D9-FC0B179B46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13759</xdr:colOff>
      <xdr:row>69</xdr:row>
      <xdr:rowOff>99481</xdr:rowOff>
    </xdr:from>
    <xdr:to>
      <xdr:col>15</xdr:col>
      <xdr:colOff>137584</xdr:colOff>
      <xdr:row>94</xdr:row>
      <xdr:rowOff>63500</xdr:rowOff>
    </xdr:to>
    <xdr:graphicFrame macro="">
      <xdr:nvGraphicFramePr>
        <xdr:cNvPr id="8" name="Chart 2">
          <a:extLst>
            <a:ext uri="{FF2B5EF4-FFF2-40B4-BE49-F238E27FC236}">
              <a16:creationId xmlns:a16="http://schemas.microsoft.com/office/drawing/2014/main" id="{8C817775-676D-4211-B264-09671D03F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0</xdr:col>
      <xdr:colOff>423332</xdr:colOff>
      <xdr:row>31</xdr:row>
      <xdr:rowOff>42334</xdr:rowOff>
    </xdr:from>
    <xdr:ext cx="13589001" cy="788806"/>
    <xdr:sp macro="" textlink="">
      <xdr:nvSpPr>
        <xdr:cNvPr id="11" name="TextBox 10">
          <a:extLst>
            <a:ext uri="{FF2B5EF4-FFF2-40B4-BE49-F238E27FC236}">
              <a16:creationId xmlns:a16="http://schemas.microsoft.com/office/drawing/2014/main" id="{2F8A4C3D-5FAB-4008-8222-149924E0CEB3}"/>
            </a:ext>
          </a:extLst>
        </xdr:cNvPr>
        <xdr:cNvSpPr txBox="1"/>
      </xdr:nvSpPr>
      <xdr:spPr>
        <a:xfrm>
          <a:off x="423332" y="6212417"/>
          <a:ext cx="13589001" cy="788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spcBef>
              <a:spcPts val="600"/>
            </a:spcBef>
          </a:pPr>
          <a:r>
            <a:rPr lang="en-US" sz="1800" b="1">
              <a:latin typeface="Arial" panose="020B0604020202020204" pitchFamily="34" charset="0"/>
              <a:cs typeface="Arial" panose="020B0604020202020204" pitchFamily="34" charset="0"/>
            </a:rPr>
            <a:t>One year additional</a:t>
          </a:r>
          <a:r>
            <a:rPr lang="en-US" sz="1800" b="1" baseline="0">
              <a:latin typeface="Arial" panose="020B0604020202020204" pitchFamily="34" charset="0"/>
              <a:cs typeface="Arial" panose="020B0604020202020204" pitchFamily="34" charset="0"/>
            </a:rPr>
            <a:t> return from deep ripping ($/ha)</a:t>
          </a:r>
        </a:p>
        <a:p>
          <a:pPr>
            <a:spcBef>
              <a:spcPts val="600"/>
            </a:spcBef>
          </a:pPr>
          <a:r>
            <a:rPr lang="en-US" sz="1200">
              <a:latin typeface="Arial" panose="020B0604020202020204" pitchFamily="34" charset="0"/>
              <a:cs typeface="Arial" panose="020B0604020202020204" pitchFamily="34" charset="0"/>
            </a:rPr>
            <a:t>The graphs below show the additional return ($/ha) from deep ripping</a:t>
          </a:r>
          <a:r>
            <a:rPr lang="en-US" sz="1200" baseline="0">
              <a:latin typeface="Arial" panose="020B0604020202020204" pitchFamily="34" charset="0"/>
              <a:cs typeface="Arial" panose="020B0604020202020204" pitchFamily="34" charset="0"/>
            </a:rPr>
            <a:t> at 30-40cm or 55-60cm in one year alone calculated by additional income from yield response to deep ripping minus </a:t>
          </a:r>
          <a:r>
            <a:rPr lang="en-US" sz="1200">
              <a:latin typeface="Arial" panose="020B0604020202020204" pitchFamily="34" charset="0"/>
              <a:cs typeface="Arial" panose="020B0604020202020204" pitchFamily="34" charset="0"/>
            </a:rPr>
            <a:t>cost of ripping</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relative to changing</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fuel use and price. Where the return</a:t>
          </a:r>
          <a:r>
            <a:rPr lang="en-US" sz="1200" baseline="0">
              <a:latin typeface="Arial" panose="020B0604020202020204" pitchFamily="34" charset="0"/>
              <a:cs typeface="Arial" panose="020B0604020202020204" pitchFamily="34" charset="0"/>
            </a:rPr>
            <a:t> is zero is the breakeven fuel price point. Note that this is only considering the yield response to deep ripping in the first season.</a:t>
          </a:r>
          <a:endParaRPr lang="en-US" sz="1200">
            <a:latin typeface="Arial" panose="020B0604020202020204" pitchFamily="34" charset="0"/>
            <a:cs typeface="Arial" panose="020B0604020202020204" pitchFamily="34" charset="0"/>
          </a:endParaRPr>
        </a:p>
      </xdr:txBody>
    </xdr:sp>
    <xdr:clientData/>
  </xdr:oneCellAnchor>
  <xdr:oneCellAnchor>
    <xdr:from>
      <xdr:col>0</xdr:col>
      <xdr:colOff>391583</xdr:colOff>
      <xdr:row>61</xdr:row>
      <xdr:rowOff>52916</xdr:rowOff>
    </xdr:from>
    <xdr:ext cx="13589001" cy="1573892"/>
    <xdr:sp macro="" textlink="">
      <xdr:nvSpPr>
        <xdr:cNvPr id="13" name="TextBox 12">
          <a:extLst>
            <a:ext uri="{FF2B5EF4-FFF2-40B4-BE49-F238E27FC236}">
              <a16:creationId xmlns:a16="http://schemas.microsoft.com/office/drawing/2014/main" id="{1FC2AA0A-FC3E-45E9-BD24-AFA246D85DCD}"/>
            </a:ext>
          </a:extLst>
        </xdr:cNvPr>
        <xdr:cNvSpPr txBox="1"/>
      </xdr:nvSpPr>
      <xdr:spPr>
        <a:xfrm>
          <a:off x="391583" y="12149666"/>
          <a:ext cx="13589001" cy="15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spcBef>
              <a:spcPts val="600"/>
            </a:spcBef>
          </a:pPr>
          <a:r>
            <a:rPr lang="en-US" sz="1800" b="1">
              <a:latin typeface="Arial" panose="020B0604020202020204" pitchFamily="34" charset="0"/>
              <a:cs typeface="Arial" panose="020B0604020202020204" pitchFamily="34" charset="0"/>
            </a:rPr>
            <a:t>Three year cummulative</a:t>
          </a:r>
          <a:r>
            <a:rPr lang="en-US" sz="1800" b="1" baseline="0">
              <a:latin typeface="Arial" panose="020B0604020202020204" pitchFamily="34" charset="0"/>
              <a:cs typeface="Arial" panose="020B0604020202020204" pitchFamily="34" charset="0"/>
            </a:rPr>
            <a:t> a</a:t>
          </a:r>
          <a:r>
            <a:rPr lang="en-US" sz="1800" b="1">
              <a:latin typeface="Arial" panose="020B0604020202020204" pitchFamily="34" charset="0"/>
              <a:cs typeface="Arial" panose="020B0604020202020204" pitchFamily="34" charset="0"/>
            </a:rPr>
            <a:t>dditional</a:t>
          </a:r>
          <a:r>
            <a:rPr lang="en-US" sz="1800" b="1" baseline="0">
              <a:latin typeface="Arial" panose="020B0604020202020204" pitchFamily="34" charset="0"/>
              <a:cs typeface="Arial" panose="020B0604020202020204" pitchFamily="34" charset="0"/>
            </a:rPr>
            <a:t> return from deep ripping ($/ha) </a:t>
          </a:r>
        </a:p>
        <a:p>
          <a:pPr>
            <a:spcBef>
              <a:spcPts val="600"/>
            </a:spcBef>
          </a:pPr>
          <a:r>
            <a:rPr lang="en-US" sz="1200">
              <a:latin typeface="Arial" panose="020B0604020202020204" pitchFamily="34" charset="0"/>
              <a:cs typeface="Arial" panose="020B0604020202020204" pitchFamily="34" charset="0"/>
            </a:rPr>
            <a:t>DPIRD</a:t>
          </a:r>
          <a:r>
            <a:rPr lang="en-US" sz="1200" baseline="0">
              <a:latin typeface="Arial" panose="020B0604020202020204" pitchFamily="34" charset="0"/>
              <a:cs typeface="Arial" panose="020B0604020202020204" pitchFamily="34" charset="0"/>
            </a:rPr>
            <a:t> and GRDC research has shown that grain yield response to deep ripping can persist over multiple years depending on soil type and if it is not recompacted by heavy cropping machinery. Based on trial results the average cereal yield response to </a:t>
          </a:r>
          <a:r>
            <a:rPr lang="en-US" sz="1200">
              <a:solidFill>
                <a:schemeClr val="tx1"/>
              </a:solidFill>
              <a:effectLst/>
              <a:latin typeface="Arial" panose="020B0604020202020204" pitchFamily="34" charset="0"/>
              <a:ea typeface="+mn-ea"/>
              <a:cs typeface="Arial" panose="020B0604020202020204" pitchFamily="34" charset="0"/>
            </a:rPr>
            <a:t>deep ripping to a depth</a:t>
          </a:r>
          <a:r>
            <a:rPr lang="en-US" sz="1200" baseline="0">
              <a:solidFill>
                <a:schemeClr val="tx1"/>
              </a:solidFill>
              <a:effectLst/>
              <a:latin typeface="Arial" panose="020B0604020202020204" pitchFamily="34" charset="0"/>
              <a:ea typeface="+mn-ea"/>
              <a:cs typeface="Arial" panose="020B0604020202020204" pitchFamily="34" charset="0"/>
            </a:rPr>
            <a:t> of </a:t>
          </a:r>
          <a:r>
            <a:rPr lang="en-US" sz="1200">
              <a:solidFill>
                <a:schemeClr val="tx1"/>
              </a:solidFill>
              <a:effectLst/>
              <a:latin typeface="Arial" panose="020B0604020202020204" pitchFamily="34" charset="0"/>
              <a:ea typeface="+mn-ea"/>
              <a:cs typeface="Arial" panose="020B0604020202020204" pitchFamily="34" charset="0"/>
            </a:rPr>
            <a:t>55-60cm in sandy soils</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is 0.6t/ha 1</a:t>
          </a:r>
          <a:r>
            <a:rPr lang="en-US" sz="1200" baseline="30000">
              <a:solidFill>
                <a:schemeClr val="tx1"/>
              </a:solidFill>
              <a:effectLst/>
              <a:latin typeface="Arial" panose="020B0604020202020204" pitchFamily="34" charset="0"/>
              <a:ea typeface="+mn-ea"/>
              <a:cs typeface="Arial" panose="020B0604020202020204" pitchFamily="34" charset="0"/>
            </a:rPr>
            <a:t>st</a:t>
          </a:r>
          <a:r>
            <a:rPr lang="en-US" sz="1200">
              <a:solidFill>
                <a:schemeClr val="tx1"/>
              </a:solidFill>
              <a:effectLst/>
              <a:latin typeface="Arial" panose="020B0604020202020204" pitchFamily="34" charset="0"/>
              <a:ea typeface="+mn-ea"/>
              <a:cs typeface="Arial" panose="020B0604020202020204" pitchFamily="34" charset="0"/>
            </a:rPr>
            <a:t> year, 0.4t/ha 2</a:t>
          </a:r>
          <a:r>
            <a:rPr lang="en-US" sz="1200" baseline="30000">
              <a:solidFill>
                <a:schemeClr val="tx1"/>
              </a:solidFill>
              <a:effectLst/>
              <a:latin typeface="Arial" panose="020B0604020202020204" pitchFamily="34" charset="0"/>
              <a:ea typeface="+mn-ea"/>
              <a:cs typeface="Arial" panose="020B0604020202020204" pitchFamily="34" charset="0"/>
            </a:rPr>
            <a:t>nd</a:t>
          </a:r>
          <a:r>
            <a:rPr lang="en-US" sz="1200">
              <a:solidFill>
                <a:schemeClr val="tx1"/>
              </a:solidFill>
              <a:effectLst/>
              <a:latin typeface="Arial" panose="020B0604020202020204" pitchFamily="34" charset="0"/>
              <a:ea typeface="+mn-ea"/>
              <a:cs typeface="Arial" panose="020B0604020202020204" pitchFamily="34" charset="0"/>
            </a:rPr>
            <a:t> &amp; 3</a:t>
          </a:r>
          <a:r>
            <a:rPr lang="en-US" sz="1200" baseline="30000">
              <a:solidFill>
                <a:schemeClr val="tx1"/>
              </a:solidFill>
              <a:effectLst/>
              <a:latin typeface="Arial" panose="020B0604020202020204" pitchFamily="34" charset="0"/>
              <a:ea typeface="+mn-ea"/>
              <a:cs typeface="Arial" panose="020B0604020202020204" pitchFamily="34" charset="0"/>
            </a:rPr>
            <a:t>rd</a:t>
          </a:r>
          <a:r>
            <a:rPr lang="en-US" sz="1200">
              <a:solidFill>
                <a:schemeClr val="tx1"/>
              </a:solidFill>
              <a:effectLst/>
              <a:latin typeface="Arial" panose="020B0604020202020204" pitchFamily="34" charset="0"/>
              <a:ea typeface="+mn-ea"/>
              <a:cs typeface="Arial" panose="020B0604020202020204" pitchFamily="34" charset="0"/>
            </a:rPr>
            <a:t> years. The average yield response of deep ripping to a depth of 30-40cm is</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0.4t/ha 1</a:t>
          </a:r>
          <a:r>
            <a:rPr lang="en-US" sz="1200" baseline="30000">
              <a:solidFill>
                <a:schemeClr val="tx1"/>
              </a:solidFill>
              <a:effectLst/>
              <a:latin typeface="Arial" panose="020B0604020202020204" pitchFamily="34" charset="0"/>
              <a:ea typeface="+mn-ea"/>
              <a:cs typeface="Arial" panose="020B0604020202020204" pitchFamily="34" charset="0"/>
            </a:rPr>
            <a:t>st</a:t>
          </a:r>
          <a:r>
            <a:rPr lang="en-US" sz="1200">
              <a:solidFill>
                <a:schemeClr val="tx1"/>
              </a:solidFill>
              <a:effectLst/>
              <a:latin typeface="Arial" panose="020B0604020202020204" pitchFamily="34" charset="0"/>
              <a:ea typeface="+mn-ea"/>
              <a:cs typeface="Arial" panose="020B0604020202020204" pitchFamily="34" charset="0"/>
            </a:rPr>
            <a:t> year, 0.2t/ha 2</a:t>
          </a:r>
          <a:r>
            <a:rPr lang="en-US" sz="1200" baseline="30000">
              <a:solidFill>
                <a:schemeClr val="tx1"/>
              </a:solidFill>
              <a:effectLst/>
              <a:latin typeface="Arial" panose="020B0604020202020204" pitchFamily="34" charset="0"/>
              <a:ea typeface="+mn-ea"/>
              <a:cs typeface="Arial" panose="020B0604020202020204" pitchFamily="34" charset="0"/>
            </a:rPr>
            <a:t>nd</a:t>
          </a:r>
          <a:r>
            <a:rPr lang="en-US" sz="1200">
              <a:solidFill>
                <a:schemeClr val="tx1"/>
              </a:solidFill>
              <a:effectLst/>
              <a:latin typeface="Arial" panose="020B0604020202020204" pitchFamily="34" charset="0"/>
              <a:ea typeface="+mn-ea"/>
              <a:cs typeface="Arial" panose="020B0604020202020204" pitchFamily="34" charset="0"/>
            </a:rPr>
            <a:t> year (Davies et al 2020).</a:t>
          </a:r>
        </a:p>
        <a:p>
          <a:pPr marL="0" marR="0" lvl="0" indent="0" defTabSz="914400" eaLnBrk="1" fontAlgn="auto" latinLnBrk="0" hangingPunct="1">
            <a:lnSpc>
              <a:spcPct val="100000"/>
            </a:lnSpc>
            <a:spcBef>
              <a:spcPts val="600"/>
            </a:spcBef>
            <a:spcAft>
              <a:spcPts val="0"/>
            </a:spcAft>
            <a:buClrTx/>
            <a:buSzTx/>
            <a:buFontTx/>
            <a:buNone/>
            <a:tabLst/>
            <a:defRPr/>
          </a:pPr>
          <a:r>
            <a:rPr lang="en-US" sz="1200">
              <a:solidFill>
                <a:schemeClr val="tx1"/>
              </a:solidFill>
              <a:effectLst/>
              <a:latin typeface="Arial" panose="020B0604020202020204" pitchFamily="34" charset="0"/>
              <a:ea typeface="+mn-ea"/>
              <a:cs typeface="Arial" panose="020B0604020202020204" pitchFamily="34" charset="0"/>
            </a:rPr>
            <a:t>The graphs below show the three year cummulative</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additional return ($/ha) from deep ripping depending on fuel</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price. The</a:t>
          </a:r>
          <a:r>
            <a:rPr lang="en-US" sz="1200" baseline="0">
              <a:solidFill>
                <a:schemeClr val="tx1"/>
              </a:solidFill>
              <a:effectLst/>
              <a:latin typeface="Arial" panose="020B0604020202020204" pitchFamily="34" charset="0"/>
              <a:ea typeface="+mn-ea"/>
              <a:cs typeface="Arial" panose="020B0604020202020204" pitchFamily="34" charset="0"/>
            </a:rPr>
            <a:t> cost of deep ripping has spread over the three years and discounted at six precent. The calculation is based on year 1 yield response = maxium grain yield response, year 2 and 3 = minimum grain yield response and grain price A $/t. If the benefit of deep ripping lasts at least three years then there is an economic benefit to deep rip with high fuel prices.</a:t>
          </a:r>
          <a:endParaRPr lang="en-US" sz="1200">
            <a:effectLst/>
            <a:latin typeface="Arial" panose="020B0604020202020204" pitchFamily="34" charset="0"/>
            <a:cs typeface="Arial" panose="020B0604020202020204" pitchFamily="34" charset="0"/>
          </a:endParaRPr>
        </a:p>
      </xdr:txBody>
    </xdr:sp>
    <xdr:clientData/>
  </xdr:oneCellAnchor>
  <xdr:oneCellAnchor>
    <xdr:from>
      <xdr:col>0</xdr:col>
      <xdr:colOff>338667</xdr:colOff>
      <xdr:row>96</xdr:row>
      <xdr:rowOff>0</xdr:rowOff>
    </xdr:from>
    <xdr:ext cx="14340416" cy="913455"/>
    <xdr:sp macro="" textlink="">
      <xdr:nvSpPr>
        <xdr:cNvPr id="14" name="TextBox 13">
          <a:extLst>
            <a:ext uri="{FF2B5EF4-FFF2-40B4-BE49-F238E27FC236}">
              <a16:creationId xmlns:a16="http://schemas.microsoft.com/office/drawing/2014/main" id="{94109A2B-9D8B-4826-AD21-5396254583F7}"/>
            </a:ext>
          </a:extLst>
        </xdr:cNvPr>
        <xdr:cNvSpPr txBox="1"/>
      </xdr:nvSpPr>
      <xdr:spPr>
        <a:xfrm>
          <a:off x="338667" y="18764250"/>
          <a:ext cx="14340416" cy="91345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eaLnBrk="1" latinLnBrk="0" hangingPunct="1"/>
          <a:r>
            <a:rPr lang="en-AU" sz="1100" b="1">
              <a:solidFill>
                <a:schemeClr val="tx1"/>
              </a:solidFill>
              <a:effectLst/>
              <a:latin typeface="Arial" panose="020B0604020202020204" pitchFamily="34" charset="0"/>
              <a:ea typeface="+mn-ea"/>
              <a:cs typeface="Arial" panose="020B0604020202020204" pitchFamily="34" charset="0"/>
            </a:rPr>
            <a:t>Important disclaimer</a:t>
          </a:r>
          <a:br>
            <a:rPr lang="en-AU" sz="1100" i="1">
              <a:solidFill>
                <a:schemeClr val="tx1"/>
              </a:solidFill>
              <a:effectLst/>
              <a:latin typeface="Arial" panose="020B0604020202020204" pitchFamily="34" charset="0"/>
              <a:ea typeface="+mn-ea"/>
              <a:cs typeface="Arial" panose="020B0604020202020204" pitchFamily="34" charset="0"/>
            </a:rPr>
          </a:br>
          <a:r>
            <a:rPr lang="en-AU" sz="1100">
              <a:solidFill>
                <a:schemeClr val="tx1"/>
              </a:solidFill>
              <a:effectLst/>
              <a:latin typeface="Arial" panose="020B0604020202020204" pitchFamily="34" charset="0"/>
              <a:ea typeface="+mn-ea"/>
              <a:cs typeface="Arial" panose="020B0604020202020204" pitchFamily="34" charset="0"/>
            </a:rPr>
            <a:t>The Chief Executive Officer of the Department of Primary Industries and Regional Development and the State of Western Australia accept no liability whatsoever by reason of negligence or otherwise arising from the use or release of this information or any part of it.</a:t>
          </a:r>
          <a:endParaRPr lang="en-US" sz="1100">
            <a:effectLst/>
            <a:latin typeface="Arial" panose="020B0604020202020204" pitchFamily="34" charset="0"/>
            <a:cs typeface="Arial" panose="020B0604020202020204" pitchFamily="34" charset="0"/>
          </a:endParaRPr>
        </a:p>
        <a:p>
          <a:pPr rtl="0" eaLnBrk="1" latinLnBrk="0" hangingPunct="1"/>
          <a:r>
            <a:rPr lang="en-AU" sz="1100">
              <a:solidFill>
                <a:schemeClr val="tx1"/>
              </a:solidFill>
              <a:effectLst/>
              <a:latin typeface="Arial" panose="020B0604020202020204" pitchFamily="34" charset="0"/>
              <a:ea typeface="+mn-ea"/>
              <a:cs typeface="Arial" panose="020B0604020202020204" pitchFamily="34" charset="0"/>
            </a:rPr>
            <a:t>© State of Western Australia 20</a:t>
          </a:r>
          <a:r>
            <a:rPr lang="en-US" sz="1100">
              <a:solidFill>
                <a:schemeClr val="tx1"/>
              </a:solidFill>
              <a:effectLst/>
              <a:latin typeface="Arial" panose="020B0604020202020204" pitchFamily="34" charset="0"/>
              <a:ea typeface="+mn-ea"/>
              <a:cs typeface="Arial" panose="020B0604020202020204" pitchFamily="34" charset="0"/>
            </a:rPr>
            <a:t>22</a:t>
          </a:r>
          <a:endParaRPr lang="en-US" sz="1100">
            <a:effectLst/>
            <a:latin typeface="Arial" panose="020B0604020202020204" pitchFamily="34" charset="0"/>
            <a:cs typeface="Arial" panose="020B0604020202020204" pitchFamily="34" charset="0"/>
          </a:endParaRPr>
        </a:p>
        <a:p>
          <a:endParaRPr lang="en-US" sz="1100"/>
        </a:p>
      </xdr:txBody>
    </xdr:sp>
    <xdr:clientData/>
  </xdr:oneCellAnchor>
</xdr:wsDr>
</file>

<file path=xl/drawings/drawing3.xml><?xml version="1.0" encoding="utf-8"?>
<c:userShapes xmlns:c="http://schemas.openxmlformats.org/drawingml/2006/chart">
  <cdr:relSizeAnchor xmlns:cdr="http://schemas.openxmlformats.org/drawingml/2006/chartDrawing">
    <cdr:from>
      <cdr:x>0.01222</cdr:x>
      <cdr:y>0.01299</cdr:y>
    </cdr:from>
    <cdr:to>
      <cdr:x>0.1238</cdr:x>
      <cdr:y>0.06778</cdr:y>
    </cdr:to>
    <cdr:pic>
      <cdr:nvPicPr>
        <cdr:cNvPr id="2" name="Picture 1">
          <a:extLst xmlns:a="http://schemas.openxmlformats.org/drawingml/2006/main">
            <a:ext uri="{FF2B5EF4-FFF2-40B4-BE49-F238E27FC236}">
              <a16:creationId xmlns:a16="http://schemas.microsoft.com/office/drawing/2014/main" id="{36DD4DE6-ABB2-4207-B4D1-EDEBD336AA1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7630" y="58420"/>
          <a:ext cx="800100" cy="246283"/>
        </a:xfrm>
        <a:prstGeom xmlns:a="http://schemas.openxmlformats.org/drawingml/2006/main" prst="rect">
          <a:avLst/>
        </a:prstGeom>
      </cdr:spPr>
    </cdr:pic>
  </cdr:relSizeAnchor>
  <cdr:relSizeAnchor xmlns:cdr="http://schemas.openxmlformats.org/drawingml/2006/chartDrawing">
    <cdr:from>
      <cdr:x>0.87735</cdr:x>
      <cdr:y>0.00118</cdr:y>
    </cdr:from>
    <cdr:to>
      <cdr:x>0.99183</cdr:x>
      <cdr:y>0.08649</cdr:y>
    </cdr:to>
    <cdr:pic>
      <cdr:nvPicPr>
        <cdr:cNvPr id="4" name="Picture 3">
          <a:extLst xmlns:a="http://schemas.openxmlformats.org/drawingml/2006/main">
            <a:ext uri="{FF2B5EF4-FFF2-40B4-BE49-F238E27FC236}">
              <a16:creationId xmlns:a16="http://schemas.microsoft.com/office/drawing/2014/main" id="{79190F93-A383-4C8A-8E27-65AD1FEFC41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160776" y="5545"/>
          <a:ext cx="803884" cy="402226"/>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0.87432</cdr:x>
      <cdr:y>0.00407</cdr:y>
    </cdr:from>
    <cdr:to>
      <cdr:x>0.98906</cdr:x>
      <cdr:y>0.09006</cdr:y>
    </cdr:to>
    <cdr:pic>
      <cdr:nvPicPr>
        <cdr:cNvPr id="4" name="Picture 3">
          <a:extLst xmlns:a="http://schemas.openxmlformats.org/drawingml/2006/main">
            <a:ext uri="{FF2B5EF4-FFF2-40B4-BE49-F238E27FC236}">
              <a16:creationId xmlns:a16="http://schemas.microsoft.com/office/drawing/2014/main" id="{9AE3BBE1-0239-4886-B8DD-CD8710935B3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125633" y="19050"/>
          <a:ext cx="803884" cy="402226"/>
        </a:xfrm>
        <a:prstGeom xmlns:a="http://schemas.openxmlformats.org/drawingml/2006/main" prst="rect">
          <a:avLst/>
        </a:prstGeom>
      </cdr:spPr>
    </cdr:pic>
  </cdr:relSizeAnchor>
  <cdr:relSizeAnchor xmlns:cdr="http://schemas.openxmlformats.org/drawingml/2006/chartDrawing">
    <cdr:from>
      <cdr:x>0.00725</cdr:x>
      <cdr:y>0.01086</cdr:y>
    </cdr:from>
    <cdr:to>
      <cdr:x>0.11908</cdr:x>
      <cdr:y>0.06608</cdr:y>
    </cdr:to>
    <cdr:pic>
      <cdr:nvPicPr>
        <cdr:cNvPr id="5" name="Picture 4">
          <a:extLst xmlns:a="http://schemas.openxmlformats.org/drawingml/2006/main">
            <a:ext uri="{FF2B5EF4-FFF2-40B4-BE49-F238E27FC236}">
              <a16:creationId xmlns:a16="http://schemas.microsoft.com/office/drawing/2014/main" id="{61667099-BA61-459F-9AA0-4B638535E45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0800" y="50800"/>
          <a:ext cx="783520" cy="258328"/>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0.00998</cdr:x>
      <cdr:y>0.01969</cdr:y>
    </cdr:from>
    <cdr:to>
      <cdr:x>0.11822</cdr:x>
      <cdr:y>0.07492</cdr:y>
    </cdr:to>
    <cdr:pic>
      <cdr:nvPicPr>
        <cdr:cNvPr id="5" name="Picture 4">
          <a:extLst xmlns:a="http://schemas.openxmlformats.org/drawingml/2006/main">
            <a:ext uri="{FF2B5EF4-FFF2-40B4-BE49-F238E27FC236}">
              <a16:creationId xmlns:a16="http://schemas.microsoft.com/office/drawing/2014/main" id="{0BECFB08-2DC5-4532-AA37-A75A149643C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1224" y="93133"/>
          <a:ext cx="772065" cy="261286"/>
        </a:xfrm>
        <a:prstGeom xmlns:a="http://schemas.openxmlformats.org/drawingml/2006/main" prst="rect">
          <a:avLst/>
        </a:prstGeom>
      </cdr:spPr>
    </cdr:pic>
  </cdr:relSizeAnchor>
  <cdr:relSizeAnchor xmlns:cdr="http://schemas.openxmlformats.org/drawingml/2006/chartDrawing">
    <cdr:from>
      <cdr:x>0.88895</cdr:x>
      <cdr:y>0.00403</cdr:y>
    </cdr:from>
    <cdr:to>
      <cdr:x>1</cdr:x>
      <cdr:y>0.09003</cdr:y>
    </cdr:to>
    <cdr:pic>
      <cdr:nvPicPr>
        <cdr:cNvPr id="6" name="Picture 5">
          <a:extLst xmlns:a="http://schemas.openxmlformats.org/drawingml/2006/main">
            <a:ext uri="{FF2B5EF4-FFF2-40B4-BE49-F238E27FC236}">
              <a16:creationId xmlns:a16="http://schemas.microsoft.com/office/drawing/2014/main" id="{A448A516-B778-4D58-892F-5619D9A593A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41028" y="19044"/>
          <a:ext cx="792138" cy="406845"/>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0.01029</cdr:x>
      <cdr:y>0.0218</cdr:y>
    </cdr:from>
    <cdr:to>
      <cdr:x>0.12071</cdr:x>
      <cdr:y>0.07671</cdr:y>
    </cdr:to>
    <cdr:pic>
      <cdr:nvPicPr>
        <cdr:cNvPr id="5" name="Picture 4">
          <a:extLst xmlns:a="http://schemas.openxmlformats.org/drawingml/2006/main">
            <a:ext uri="{FF2B5EF4-FFF2-40B4-BE49-F238E27FC236}">
              <a16:creationId xmlns:a16="http://schemas.microsoft.com/office/drawing/2014/main" id="{9BBFD6AD-7933-4EA0-B146-05B2CACF8AD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1966" y="103717"/>
          <a:ext cx="772065" cy="261286"/>
        </a:xfrm>
        <a:prstGeom xmlns:a="http://schemas.openxmlformats.org/drawingml/2006/main" prst="rect">
          <a:avLst/>
        </a:prstGeom>
      </cdr:spPr>
    </cdr:pic>
  </cdr:relSizeAnchor>
  <cdr:relSizeAnchor xmlns:cdr="http://schemas.openxmlformats.org/drawingml/2006/chartDrawing">
    <cdr:from>
      <cdr:x>0.88672</cdr:x>
      <cdr:y>0.004</cdr:y>
    </cdr:from>
    <cdr:to>
      <cdr:x>1</cdr:x>
      <cdr:y>0.0895</cdr:y>
    </cdr:to>
    <cdr:pic>
      <cdr:nvPicPr>
        <cdr:cNvPr id="6" name="Picture 5">
          <a:extLst xmlns:a="http://schemas.openxmlformats.org/drawingml/2006/main">
            <a:ext uri="{FF2B5EF4-FFF2-40B4-BE49-F238E27FC236}">
              <a16:creationId xmlns:a16="http://schemas.microsoft.com/office/drawing/2014/main" id="{F334480C-1B67-44F6-B595-75DF5F9BCB7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200277" y="19050"/>
          <a:ext cx="792131" cy="406831"/>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BFFC-7145-4273-BA44-8C7728105F2D}">
  <sheetPr>
    <pageSetUpPr fitToPage="1"/>
  </sheetPr>
  <dimension ref="B1:Q27"/>
  <sheetViews>
    <sheetView showGridLines="0" topLeftCell="A40" workbookViewId="0">
      <selection activeCell="Q57" sqref="Q57"/>
    </sheetView>
  </sheetViews>
  <sheetFormatPr defaultRowHeight="15" x14ac:dyDescent="0.25"/>
  <cols>
    <col min="1" max="1" width="12.5703125" customWidth="1"/>
  </cols>
  <sheetData>
    <row r="1" spans="2:17" x14ac:dyDescent="0.25">
      <c r="B1" s="1"/>
      <c r="C1" s="1"/>
      <c r="D1" s="1"/>
      <c r="E1" s="1"/>
      <c r="F1" s="1"/>
      <c r="G1" s="1"/>
      <c r="H1" s="1"/>
      <c r="I1" s="1"/>
      <c r="J1" s="1"/>
      <c r="K1" s="1"/>
      <c r="L1" s="1"/>
      <c r="M1" s="1"/>
      <c r="N1" s="1"/>
      <c r="O1" s="1"/>
      <c r="P1" s="1"/>
      <c r="Q1" s="1"/>
    </row>
    <row r="2" spans="2:17" x14ac:dyDescent="0.25">
      <c r="B2" s="1"/>
      <c r="C2" s="1"/>
      <c r="D2" s="1"/>
      <c r="E2" s="1"/>
      <c r="F2" s="1"/>
      <c r="G2" s="1"/>
      <c r="H2" s="1"/>
      <c r="I2" s="1"/>
      <c r="J2" s="1"/>
      <c r="K2" s="1"/>
      <c r="L2" s="1"/>
      <c r="M2" s="1"/>
      <c r="N2" s="1"/>
      <c r="O2" s="1"/>
      <c r="P2" s="1"/>
      <c r="Q2" s="1"/>
    </row>
    <row r="3" spans="2:17" x14ac:dyDescent="0.25">
      <c r="B3" s="1"/>
      <c r="C3" s="1"/>
      <c r="D3" s="1"/>
      <c r="E3" s="1"/>
      <c r="F3" s="1"/>
      <c r="G3" s="1"/>
      <c r="H3" s="1"/>
      <c r="I3" s="1"/>
      <c r="J3" s="1"/>
      <c r="K3" s="1"/>
      <c r="L3" s="1"/>
      <c r="M3" s="1"/>
      <c r="N3" s="1"/>
      <c r="O3" s="1"/>
      <c r="P3" s="1"/>
      <c r="Q3" s="1"/>
    </row>
    <row r="4" spans="2:17" x14ac:dyDescent="0.25">
      <c r="B4" s="1"/>
      <c r="C4" s="1"/>
      <c r="D4" s="1"/>
      <c r="E4" s="1"/>
      <c r="F4" s="1"/>
      <c r="G4" s="1"/>
      <c r="H4" s="1"/>
      <c r="I4" s="1"/>
      <c r="J4" s="1"/>
      <c r="K4" s="1"/>
      <c r="L4" s="1"/>
      <c r="M4" s="1"/>
      <c r="N4" s="1"/>
      <c r="O4" s="1"/>
      <c r="P4" s="1"/>
      <c r="Q4" s="1"/>
    </row>
    <row r="5" spans="2:17" ht="23.25" x14ac:dyDescent="0.35">
      <c r="B5" s="9" t="s">
        <v>30</v>
      </c>
      <c r="C5" s="1"/>
      <c r="D5" s="1"/>
      <c r="E5" s="1"/>
      <c r="F5" s="1"/>
      <c r="G5" s="1"/>
      <c r="H5" s="1"/>
      <c r="I5" s="1"/>
      <c r="J5" s="1"/>
      <c r="K5" s="1"/>
      <c r="L5" s="1"/>
      <c r="M5" s="1"/>
      <c r="N5" s="1"/>
      <c r="O5" s="1"/>
      <c r="P5" s="1"/>
      <c r="Q5" s="1"/>
    </row>
    <row r="6" spans="2:17" ht="15.75" x14ac:dyDescent="0.25">
      <c r="B6" s="18" t="s">
        <v>41</v>
      </c>
      <c r="C6" s="1"/>
      <c r="D6" s="1"/>
      <c r="E6" s="1"/>
      <c r="F6" s="1"/>
      <c r="G6" s="1"/>
      <c r="H6" s="1"/>
      <c r="I6" s="1"/>
      <c r="J6" s="1"/>
      <c r="K6" s="1"/>
      <c r="L6" s="1"/>
      <c r="M6" s="1"/>
      <c r="N6" s="1"/>
      <c r="O6" s="1"/>
      <c r="P6" s="1"/>
      <c r="Q6" s="1"/>
    </row>
    <row r="12" spans="2:17" x14ac:dyDescent="0.25">
      <c r="B12" s="12"/>
    </row>
    <row r="13" spans="2:17" x14ac:dyDescent="0.25">
      <c r="B13" s="12"/>
    </row>
    <row r="14" spans="2:17" x14ac:dyDescent="0.25">
      <c r="B14" s="12"/>
    </row>
    <row r="15" spans="2:17" x14ac:dyDescent="0.25">
      <c r="B15" s="13"/>
    </row>
    <row r="16" spans="2:17" x14ac:dyDescent="0.25">
      <c r="B16" s="13"/>
    </row>
    <row r="17" spans="2:16" x14ac:dyDescent="0.25">
      <c r="B17" s="13"/>
    </row>
    <row r="18" spans="2:16" x14ac:dyDescent="0.25">
      <c r="B18" s="13"/>
    </row>
    <row r="19" spans="2:16" x14ac:dyDescent="0.25">
      <c r="B19" s="12"/>
    </row>
    <row r="20" spans="2:16" x14ac:dyDescent="0.25">
      <c r="B20" s="12"/>
    </row>
    <row r="21" spans="2:16" x14ac:dyDescent="0.25">
      <c r="B21" s="12"/>
    </row>
    <row r="22" spans="2:16" x14ac:dyDescent="0.25">
      <c r="B22" s="12"/>
    </row>
    <row r="23" spans="2:16" x14ac:dyDescent="0.25">
      <c r="B23" s="12"/>
    </row>
    <row r="24" spans="2:16" x14ac:dyDescent="0.25">
      <c r="B24" s="12"/>
    </row>
    <row r="25" spans="2:16" ht="15.75" x14ac:dyDescent="0.25">
      <c r="B25" s="12"/>
      <c r="P25" s="11"/>
    </row>
    <row r="26" spans="2:16" ht="15.75" x14ac:dyDescent="0.25">
      <c r="P26" s="11"/>
    </row>
    <row r="27" spans="2:16" ht="15.75" x14ac:dyDescent="0.25">
      <c r="P27" s="11"/>
    </row>
  </sheetData>
  <sheetProtection algorithmName="SHA-512" hashValue="uqzmLsmguotxM0CAOU92fCP/UUcx9azif6vZvdwIEs55m85YYWaFFmGBO6ampXw/d/0X1QTBKbVPve3e7/KecQ==" saltValue="PAblq6gjhuUUymW0JZrLWQ==" spinCount="100000" sheet="1" objects="1" scenarios="1" selectLockedCells="1" selectUnlockedCells="1"/>
  <pageMargins left="0.7" right="0.7" top="0.75" bottom="0.75" header="0.3" footer="0.3"/>
  <pageSetup paperSize="9" scale="5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09FD-103C-46AC-8471-EE19622E8D81}">
  <sheetPr>
    <pageSetUpPr fitToPage="1"/>
  </sheetPr>
  <dimension ref="B6:F242"/>
  <sheetViews>
    <sheetView showGridLines="0" tabSelected="1" zoomScale="90" zoomScaleNormal="90" workbookViewId="0">
      <selection activeCell="D21" sqref="D21"/>
    </sheetView>
  </sheetViews>
  <sheetFormatPr defaultColWidth="9.28515625" defaultRowHeight="14.25" x14ac:dyDescent="0.2"/>
  <cols>
    <col min="1" max="1" width="7.7109375" style="21" customWidth="1"/>
    <col min="2" max="2" width="79.7109375" style="21" customWidth="1"/>
    <col min="3" max="3" width="14.28515625" style="21" customWidth="1"/>
    <col min="4" max="4" width="13" style="21" customWidth="1"/>
    <col min="5" max="16384" width="9.28515625" style="21"/>
  </cols>
  <sheetData>
    <row r="6" spans="2:6" ht="23.25" x14ac:dyDescent="0.35">
      <c r="B6" s="20" t="s">
        <v>30</v>
      </c>
    </row>
    <row r="7" spans="2:6" ht="15" x14ac:dyDescent="0.2">
      <c r="B7" s="22" t="s">
        <v>41</v>
      </c>
    </row>
    <row r="9" spans="2:6" ht="18" x14ac:dyDescent="0.25">
      <c r="B9" s="23" t="s">
        <v>1</v>
      </c>
      <c r="C9" s="24" t="s">
        <v>2</v>
      </c>
      <c r="D9" s="24" t="s">
        <v>3</v>
      </c>
    </row>
    <row r="10" spans="2:6" ht="15" x14ac:dyDescent="0.2">
      <c r="B10" s="25" t="s">
        <v>0</v>
      </c>
    </row>
    <row r="11" spans="2:6" ht="18" x14ac:dyDescent="0.25">
      <c r="B11" s="24" t="s">
        <v>24</v>
      </c>
      <c r="C11" s="24"/>
      <c r="D11" s="24"/>
    </row>
    <row r="12" spans="2:6" ht="15" x14ac:dyDescent="0.2">
      <c r="B12" s="26" t="s">
        <v>4</v>
      </c>
      <c r="C12" s="10">
        <v>37.5</v>
      </c>
      <c r="D12" s="10">
        <v>90</v>
      </c>
    </row>
    <row r="13" spans="2:6" ht="15" x14ac:dyDescent="0.2">
      <c r="B13" s="26" t="s">
        <v>5</v>
      </c>
      <c r="C13" s="10">
        <v>4</v>
      </c>
      <c r="D13" s="10">
        <v>2.5</v>
      </c>
    </row>
    <row r="14" spans="2:6" ht="15.75" x14ac:dyDescent="0.25">
      <c r="B14" s="27" t="s">
        <v>6</v>
      </c>
      <c r="C14" s="28">
        <f>C12/C13</f>
        <v>9.375</v>
      </c>
      <c r="D14" s="28">
        <f>D12/D13</f>
        <v>36</v>
      </c>
      <c r="E14" s="29"/>
      <c r="F14" s="29"/>
    </row>
    <row r="15" spans="2:6" ht="15" x14ac:dyDescent="0.2">
      <c r="B15" s="26" t="s">
        <v>7</v>
      </c>
      <c r="C15" s="10">
        <v>100</v>
      </c>
      <c r="D15" s="10">
        <v>100</v>
      </c>
    </row>
    <row r="16" spans="2:6" ht="15" x14ac:dyDescent="0.2">
      <c r="B16" s="26" t="s">
        <v>8</v>
      </c>
      <c r="C16" s="10">
        <v>43</v>
      </c>
      <c r="D16" s="10">
        <v>43</v>
      </c>
    </row>
    <row r="17" spans="2:5" ht="15" x14ac:dyDescent="0.2">
      <c r="B17" s="26" t="s">
        <v>9</v>
      </c>
      <c r="C17" s="10">
        <v>5</v>
      </c>
      <c r="D17" s="10">
        <v>5</v>
      </c>
    </row>
    <row r="18" spans="2:5" ht="15.75" x14ac:dyDescent="0.25">
      <c r="B18" s="26" t="s">
        <v>10</v>
      </c>
      <c r="C18" s="30">
        <f>(C15/C13)+(C16/C13)+C17</f>
        <v>40.75</v>
      </c>
      <c r="D18" s="30">
        <f>($D$15/$D$13)+(D16/D13)+D17</f>
        <v>62.2</v>
      </c>
    </row>
    <row r="20" spans="2:5" ht="18" x14ac:dyDescent="0.25">
      <c r="B20" s="24" t="s">
        <v>25</v>
      </c>
      <c r="C20" s="31"/>
      <c r="D20" s="31"/>
    </row>
    <row r="21" spans="2:5" ht="15" x14ac:dyDescent="0.2">
      <c r="B21" s="26" t="s">
        <v>26</v>
      </c>
      <c r="C21" s="10">
        <v>400</v>
      </c>
      <c r="D21" s="10">
        <v>600</v>
      </c>
    </row>
    <row r="22" spans="2:5" ht="15" x14ac:dyDescent="0.2">
      <c r="B22" s="26" t="s">
        <v>27</v>
      </c>
      <c r="C22" s="10">
        <v>200</v>
      </c>
      <c r="D22" s="10">
        <v>400</v>
      </c>
    </row>
    <row r="23" spans="2:5" ht="15" x14ac:dyDescent="0.2">
      <c r="B23" s="26" t="s">
        <v>28</v>
      </c>
      <c r="C23" s="10">
        <v>330</v>
      </c>
      <c r="D23" s="10">
        <v>330</v>
      </c>
    </row>
    <row r="24" spans="2:5" ht="15" x14ac:dyDescent="0.2">
      <c r="B24" s="26" t="s">
        <v>29</v>
      </c>
      <c r="C24" s="10">
        <v>400</v>
      </c>
      <c r="D24" s="10">
        <v>400</v>
      </c>
    </row>
    <row r="25" spans="2:5" ht="15" x14ac:dyDescent="0.2">
      <c r="B25" s="26"/>
      <c r="C25" s="27"/>
      <c r="D25" s="27"/>
    </row>
    <row r="26" spans="2:5" ht="18" x14ac:dyDescent="0.25">
      <c r="B26" s="24" t="s">
        <v>40</v>
      </c>
      <c r="C26" s="27"/>
      <c r="D26" s="27"/>
    </row>
    <row r="27" spans="2:5" ht="15.6" customHeight="1" x14ac:dyDescent="0.25">
      <c r="B27" s="19" t="s">
        <v>45</v>
      </c>
      <c r="C27" s="16">
        <f>'Tables to be hidden'!D57</f>
        <v>9.7333333333333325</v>
      </c>
      <c r="D27" s="16">
        <f>'Tables to be hidden'!D28</f>
        <v>3.7722222222222226</v>
      </c>
    </row>
    <row r="28" spans="2:5" ht="15.6" customHeight="1" x14ac:dyDescent="0.25">
      <c r="B28" s="19" t="s">
        <v>42</v>
      </c>
      <c r="C28" s="16">
        <f>'Tables to be hidden'!E57</f>
        <v>2.6933333333333334</v>
      </c>
      <c r="D28" s="16">
        <f>'Tables to be hidden'!E28</f>
        <v>1.9388888888888889</v>
      </c>
    </row>
    <row r="29" spans="2:5" ht="15.6" customHeight="1" x14ac:dyDescent="0.25">
      <c r="B29" s="15" t="s">
        <v>43</v>
      </c>
      <c r="C29" s="16">
        <f>'Tables to be hidden'!F57</f>
        <v>12.72</v>
      </c>
      <c r="D29" s="16">
        <f>'Tables to be hidden'!F28</f>
        <v>4.9388888888888891</v>
      </c>
    </row>
    <row r="30" spans="2:5" ht="15.6" customHeight="1" x14ac:dyDescent="0.25">
      <c r="B30" s="15" t="s">
        <v>44</v>
      </c>
      <c r="C30" s="16">
        <f>'Tables to be hidden'!G57</f>
        <v>4.1866666666666665</v>
      </c>
      <c r="D30" s="16">
        <f>'Tables to be hidden'!G28</f>
        <v>2.7166666666666668</v>
      </c>
    </row>
    <row r="31" spans="2:5" ht="18" x14ac:dyDescent="0.25">
      <c r="B31" s="32"/>
      <c r="C31" s="32"/>
      <c r="D31" s="32"/>
      <c r="E31" s="29"/>
    </row>
    <row r="32" spans="2:5" s="35" customFormat="1" ht="18" x14ac:dyDescent="0.25">
      <c r="B32" s="33"/>
      <c r="C32" s="34"/>
      <c r="D32" s="34"/>
    </row>
    <row r="33" spans="2:4" s="35" customFormat="1" ht="18" x14ac:dyDescent="0.25">
      <c r="B33" s="36"/>
      <c r="C33" s="34"/>
      <c r="D33" s="34"/>
    </row>
    <row r="34" spans="2:4" s="35" customFormat="1" ht="18" x14ac:dyDescent="0.25">
      <c r="B34" s="37"/>
      <c r="C34" s="38"/>
      <c r="D34" s="38"/>
    </row>
    <row r="35" spans="2:4" s="35" customFormat="1" ht="18" x14ac:dyDescent="0.25">
      <c r="B35" s="37"/>
      <c r="C35" s="39"/>
      <c r="D35" s="39"/>
    </row>
    <row r="36" spans="2:4" s="35" customFormat="1" ht="18" x14ac:dyDescent="0.25">
      <c r="B36" s="37"/>
      <c r="C36" s="39"/>
      <c r="D36" s="39"/>
    </row>
    <row r="37" spans="2:4" s="26" customFormat="1" ht="15" x14ac:dyDescent="0.2"/>
    <row r="38" spans="2:4" s="26" customFormat="1" ht="15" x14ac:dyDescent="0.2"/>
    <row r="39" spans="2:4" s="26" customFormat="1" ht="15" x14ac:dyDescent="0.2"/>
    <row r="40" spans="2:4" s="26" customFormat="1" ht="15" x14ac:dyDescent="0.2"/>
    <row r="41" spans="2:4" s="26" customFormat="1" ht="15" x14ac:dyDescent="0.2"/>
    <row r="42" spans="2:4" s="26" customFormat="1" ht="15" x14ac:dyDescent="0.2"/>
    <row r="43" spans="2:4" s="26" customFormat="1" ht="15" x14ac:dyDescent="0.2"/>
    <row r="44" spans="2:4" s="26" customFormat="1" ht="15" x14ac:dyDescent="0.2"/>
    <row r="45" spans="2:4" s="26" customFormat="1" ht="15" x14ac:dyDescent="0.2"/>
    <row r="46" spans="2:4" s="26" customFormat="1" ht="15" x14ac:dyDescent="0.2"/>
    <row r="47" spans="2:4" s="26" customFormat="1" ht="15" x14ac:dyDescent="0.2"/>
    <row r="48" spans="2:4"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row r="61" s="26" customFormat="1" ht="15" x14ac:dyDescent="0.2"/>
    <row r="62" s="26" customFormat="1" ht="15" x14ac:dyDescent="0.2"/>
    <row r="63" s="26" customFormat="1" ht="15" x14ac:dyDescent="0.2"/>
    <row r="64"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row r="85" s="26" customFormat="1" ht="15" x14ac:dyDescent="0.2"/>
    <row r="86" s="26" customFormat="1" ht="15" x14ac:dyDescent="0.2"/>
    <row r="87" s="26" customFormat="1" ht="15" x14ac:dyDescent="0.2"/>
    <row r="88" s="26" customFormat="1" ht="15" x14ac:dyDescent="0.2"/>
    <row r="89" s="26" customFormat="1" ht="15" x14ac:dyDescent="0.2"/>
    <row r="90" s="26" customFormat="1" ht="15" x14ac:dyDescent="0.2"/>
    <row r="91" s="26" customFormat="1" ht="15" x14ac:dyDescent="0.2"/>
    <row r="92" s="26" customFormat="1" ht="15" x14ac:dyDescent="0.2"/>
    <row r="93" s="26" customFormat="1" ht="15" x14ac:dyDescent="0.2"/>
    <row r="94" s="26" customFormat="1" ht="15" x14ac:dyDescent="0.2"/>
    <row r="95" s="26" customFormat="1" ht="15" x14ac:dyDescent="0.2"/>
    <row r="96" s="26" customFormat="1" ht="15" x14ac:dyDescent="0.2"/>
    <row r="97" s="26" customFormat="1" ht="15" x14ac:dyDescent="0.2"/>
    <row r="98" s="26" customFormat="1" ht="15" x14ac:dyDescent="0.2"/>
    <row r="99" s="26" customFormat="1" ht="15" x14ac:dyDescent="0.2"/>
    <row r="100" s="26" customFormat="1" ht="15" x14ac:dyDescent="0.2"/>
    <row r="101" s="26" customFormat="1" ht="15" x14ac:dyDescent="0.2"/>
    <row r="102" s="26" customFormat="1" ht="15" x14ac:dyDescent="0.2"/>
    <row r="103" s="26" customFormat="1" ht="15" x14ac:dyDescent="0.2"/>
    <row r="104" s="26" customFormat="1" ht="15" x14ac:dyDescent="0.2"/>
    <row r="105" s="26" customFormat="1" ht="15" x14ac:dyDescent="0.2"/>
    <row r="106" s="26" customFormat="1" ht="15" x14ac:dyDescent="0.2"/>
    <row r="107" s="26" customFormat="1" ht="15" x14ac:dyDescent="0.2"/>
    <row r="108" s="26" customFormat="1" ht="15" x14ac:dyDescent="0.2"/>
    <row r="109" s="26" customFormat="1" ht="15" x14ac:dyDescent="0.2"/>
    <row r="110" s="26" customFormat="1" ht="15" x14ac:dyDescent="0.2"/>
    <row r="111" s="26" customFormat="1" ht="15" x14ac:dyDescent="0.2"/>
    <row r="112" s="26" customFormat="1" ht="15" x14ac:dyDescent="0.2"/>
    <row r="113" s="26" customFormat="1" ht="15" x14ac:dyDescent="0.2"/>
    <row r="114" s="26" customFormat="1" ht="15" x14ac:dyDescent="0.2"/>
    <row r="115" s="26" customFormat="1" ht="15" x14ac:dyDescent="0.2"/>
    <row r="116" s="26" customFormat="1" ht="15" x14ac:dyDescent="0.2"/>
    <row r="117" s="26" customFormat="1" ht="15" x14ac:dyDescent="0.2"/>
    <row r="118" s="26" customFormat="1" ht="15" x14ac:dyDescent="0.2"/>
    <row r="119" s="26" customFormat="1" ht="15" x14ac:dyDescent="0.2"/>
    <row r="120" s="26" customFormat="1" ht="15" x14ac:dyDescent="0.2"/>
    <row r="121" s="26" customFormat="1" ht="15" x14ac:dyDescent="0.2"/>
    <row r="122" s="26" customFormat="1" ht="15" x14ac:dyDescent="0.2"/>
    <row r="123" s="26" customFormat="1" ht="15" x14ac:dyDescent="0.2"/>
    <row r="124" s="26" customFormat="1" ht="15" x14ac:dyDescent="0.2"/>
    <row r="125" s="26" customFormat="1" ht="15" x14ac:dyDescent="0.2"/>
    <row r="126" s="26" customFormat="1" ht="15" x14ac:dyDescent="0.2"/>
    <row r="127" s="26" customFormat="1" ht="15" x14ac:dyDescent="0.2"/>
    <row r="128" s="26" customFormat="1" ht="15" x14ac:dyDescent="0.2"/>
    <row r="129" s="26" customFormat="1" ht="15" x14ac:dyDescent="0.2"/>
    <row r="130" s="26" customFormat="1" ht="15" x14ac:dyDescent="0.2"/>
    <row r="131" s="26" customFormat="1" ht="15" x14ac:dyDescent="0.2"/>
    <row r="132" s="26" customFormat="1" ht="15" x14ac:dyDescent="0.2"/>
    <row r="133" s="26" customFormat="1" ht="15" x14ac:dyDescent="0.2"/>
    <row r="134" s="26" customFormat="1" ht="15" x14ac:dyDescent="0.2"/>
    <row r="135" s="26" customFormat="1" ht="15" x14ac:dyDescent="0.2"/>
    <row r="136" s="26" customFormat="1" ht="15" x14ac:dyDescent="0.2"/>
    <row r="137" s="26" customFormat="1" ht="15" x14ac:dyDescent="0.2"/>
    <row r="138" s="26" customFormat="1" ht="15" x14ac:dyDescent="0.2"/>
    <row r="139" s="26" customFormat="1" ht="15" x14ac:dyDescent="0.2"/>
    <row r="140" s="26" customFormat="1" ht="15" x14ac:dyDescent="0.2"/>
    <row r="141" s="26" customFormat="1" ht="15" x14ac:dyDescent="0.2"/>
    <row r="142" s="26" customFormat="1" ht="15" x14ac:dyDescent="0.2"/>
    <row r="143" s="26" customFormat="1" ht="15" x14ac:dyDescent="0.2"/>
    <row r="144" s="26" customFormat="1" ht="15" x14ac:dyDescent="0.2"/>
    <row r="145" s="26" customFormat="1" ht="15" x14ac:dyDescent="0.2"/>
    <row r="146" s="26" customFormat="1" ht="15" x14ac:dyDescent="0.2"/>
    <row r="147" s="26" customFormat="1" ht="15" x14ac:dyDescent="0.2"/>
    <row r="148" s="26" customFormat="1" ht="15" x14ac:dyDescent="0.2"/>
    <row r="149" s="26" customFormat="1" ht="15" x14ac:dyDescent="0.2"/>
    <row r="150" s="26" customFormat="1" ht="15" x14ac:dyDescent="0.2"/>
    <row r="151" s="26" customFormat="1" ht="15" x14ac:dyDescent="0.2"/>
    <row r="152" s="26" customFormat="1" ht="15" x14ac:dyDescent="0.2"/>
    <row r="153" s="26" customFormat="1" ht="15" x14ac:dyDescent="0.2"/>
    <row r="154" s="26" customFormat="1" ht="15" x14ac:dyDescent="0.2"/>
    <row r="155" s="26" customFormat="1" ht="15" x14ac:dyDescent="0.2"/>
    <row r="156" s="26" customFormat="1" ht="15" x14ac:dyDescent="0.2"/>
    <row r="157" s="26" customFormat="1" ht="15" x14ac:dyDescent="0.2"/>
    <row r="158" s="26" customFormat="1" ht="15" x14ac:dyDescent="0.2"/>
    <row r="159" s="26" customFormat="1" ht="15" x14ac:dyDescent="0.2"/>
    <row r="160" s="26" customFormat="1" ht="15" x14ac:dyDescent="0.2"/>
    <row r="161" s="26" customFormat="1" ht="15" x14ac:dyDescent="0.2"/>
    <row r="162" s="26" customFormat="1" ht="15" x14ac:dyDescent="0.2"/>
    <row r="163" s="26" customFormat="1" ht="15" x14ac:dyDescent="0.2"/>
    <row r="164" s="26" customFormat="1" ht="15" x14ac:dyDescent="0.2"/>
    <row r="165" s="26" customFormat="1" ht="15" x14ac:dyDescent="0.2"/>
    <row r="166" s="26" customFormat="1" ht="15" x14ac:dyDescent="0.2"/>
    <row r="167" s="26" customFormat="1" ht="15" x14ac:dyDescent="0.2"/>
    <row r="168" s="26" customFormat="1" ht="15" x14ac:dyDescent="0.2"/>
    <row r="169" s="26" customFormat="1" ht="15" x14ac:dyDescent="0.2"/>
    <row r="170" s="26" customFormat="1" ht="15" x14ac:dyDescent="0.2"/>
    <row r="171" s="26" customFormat="1" ht="15" x14ac:dyDescent="0.2"/>
    <row r="172" s="26" customFormat="1" ht="15" x14ac:dyDescent="0.2"/>
    <row r="173" s="26" customFormat="1" ht="15" x14ac:dyDescent="0.2"/>
    <row r="174" s="26" customFormat="1" ht="15" x14ac:dyDescent="0.2"/>
    <row r="175" s="26" customFormat="1" ht="15" x14ac:dyDescent="0.2"/>
    <row r="176" s="26" customFormat="1" ht="15" x14ac:dyDescent="0.2"/>
    <row r="177" s="26" customFormat="1" ht="15" x14ac:dyDescent="0.2"/>
    <row r="178" s="26" customFormat="1" ht="15" x14ac:dyDescent="0.2"/>
    <row r="179" s="26" customFormat="1" ht="15" x14ac:dyDescent="0.2"/>
    <row r="180" s="26" customFormat="1" ht="15" x14ac:dyDescent="0.2"/>
    <row r="181" s="26" customFormat="1" ht="15" x14ac:dyDescent="0.2"/>
    <row r="182" s="26" customFormat="1" ht="15" x14ac:dyDescent="0.2"/>
    <row r="183" s="26" customFormat="1" ht="15" x14ac:dyDescent="0.2"/>
    <row r="184" s="26" customFormat="1" ht="15" x14ac:dyDescent="0.2"/>
    <row r="185" s="26" customFormat="1" ht="15" x14ac:dyDescent="0.2"/>
    <row r="186" s="26" customFormat="1" ht="15" x14ac:dyDescent="0.2"/>
    <row r="187" s="26" customFormat="1" ht="15" x14ac:dyDescent="0.2"/>
    <row r="188" s="26" customFormat="1" ht="15" x14ac:dyDescent="0.2"/>
    <row r="189" s="26" customFormat="1" ht="15" x14ac:dyDescent="0.2"/>
    <row r="190" s="26" customFormat="1" ht="15" x14ac:dyDescent="0.2"/>
    <row r="191" s="26" customFormat="1" ht="15" x14ac:dyDescent="0.2"/>
    <row r="192" s="26" customFormat="1" ht="15" x14ac:dyDescent="0.2"/>
    <row r="193" s="26" customFormat="1" ht="15" x14ac:dyDescent="0.2"/>
    <row r="194" s="26" customFormat="1" ht="15" x14ac:dyDescent="0.2"/>
    <row r="195" s="26" customFormat="1" ht="15" x14ac:dyDescent="0.2"/>
    <row r="196" s="26" customFormat="1" ht="15" x14ac:dyDescent="0.2"/>
    <row r="197" s="26" customFormat="1" ht="15" x14ac:dyDescent="0.2"/>
    <row r="198" s="26" customFormat="1" ht="15" x14ac:dyDescent="0.2"/>
    <row r="199" s="26" customFormat="1" ht="15" x14ac:dyDescent="0.2"/>
    <row r="200" s="26" customFormat="1" ht="15" x14ac:dyDescent="0.2"/>
    <row r="201" s="26" customFormat="1" ht="15" x14ac:dyDescent="0.2"/>
    <row r="202" s="26" customFormat="1" ht="15" x14ac:dyDescent="0.2"/>
    <row r="203" s="26" customFormat="1" ht="15" x14ac:dyDescent="0.2"/>
    <row r="204" s="26" customFormat="1" ht="15" x14ac:dyDescent="0.2"/>
    <row r="205" s="26" customFormat="1" ht="15" x14ac:dyDescent="0.2"/>
    <row r="206" s="26" customFormat="1" ht="15" x14ac:dyDescent="0.2"/>
    <row r="207" s="26" customFormat="1" ht="15" x14ac:dyDescent="0.2"/>
    <row r="208" s="26" customFormat="1" ht="15" x14ac:dyDescent="0.2"/>
    <row r="209" s="26" customFormat="1" ht="15" x14ac:dyDescent="0.2"/>
    <row r="210" s="26" customFormat="1" ht="15" x14ac:dyDescent="0.2"/>
    <row r="211" s="26" customFormat="1" ht="15" x14ac:dyDescent="0.2"/>
    <row r="212" s="26" customFormat="1" ht="15" x14ac:dyDescent="0.2"/>
    <row r="213" s="26" customFormat="1" ht="15" x14ac:dyDescent="0.2"/>
    <row r="214" s="26" customFormat="1" ht="15" x14ac:dyDescent="0.2"/>
    <row r="215" s="26" customFormat="1" ht="15" x14ac:dyDescent="0.2"/>
    <row r="216" s="26" customFormat="1" ht="15" x14ac:dyDescent="0.2"/>
    <row r="217" s="26" customFormat="1" ht="15" x14ac:dyDescent="0.2"/>
    <row r="218" s="26" customFormat="1" ht="15" x14ac:dyDescent="0.2"/>
    <row r="219" s="26" customFormat="1" ht="15" x14ac:dyDescent="0.2"/>
    <row r="220" s="26" customFormat="1" ht="15" x14ac:dyDescent="0.2"/>
    <row r="221" s="26" customFormat="1" ht="15" x14ac:dyDescent="0.2"/>
    <row r="222" s="26" customFormat="1" ht="15" x14ac:dyDescent="0.2"/>
    <row r="223" s="26" customFormat="1" ht="15" x14ac:dyDescent="0.2"/>
    <row r="224" s="26" customFormat="1" ht="15" x14ac:dyDescent="0.2"/>
    <row r="225" s="26" customFormat="1" ht="15" x14ac:dyDescent="0.2"/>
    <row r="226" s="26" customFormat="1" ht="15" x14ac:dyDescent="0.2"/>
    <row r="227" s="26" customFormat="1" ht="15" x14ac:dyDescent="0.2"/>
    <row r="228" s="26" customFormat="1" ht="15" x14ac:dyDescent="0.2"/>
    <row r="229" s="26" customFormat="1" ht="15" x14ac:dyDescent="0.2"/>
    <row r="230" s="26" customFormat="1" ht="15" x14ac:dyDescent="0.2"/>
    <row r="231" s="26" customFormat="1" ht="15" x14ac:dyDescent="0.2"/>
    <row r="232" s="26" customFormat="1" ht="15" x14ac:dyDescent="0.2"/>
    <row r="233" s="26" customFormat="1" ht="15" x14ac:dyDescent="0.2"/>
    <row r="234" s="26" customFormat="1" ht="15" x14ac:dyDescent="0.2"/>
    <row r="235" s="26" customFormat="1" ht="15" x14ac:dyDescent="0.2"/>
    <row r="236" s="26" customFormat="1" ht="15" x14ac:dyDescent="0.2"/>
    <row r="237" s="26" customFormat="1" ht="15" x14ac:dyDescent="0.2"/>
    <row r="238" s="26" customFormat="1" ht="15" x14ac:dyDescent="0.2"/>
    <row r="239" s="26" customFormat="1" ht="15" x14ac:dyDescent="0.2"/>
    <row r="240" s="26" customFormat="1" ht="15" x14ac:dyDescent="0.2"/>
    <row r="241" s="26" customFormat="1" ht="15" x14ac:dyDescent="0.2"/>
    <row r="242" s="26" customFormat="1" ht="15" x14ac:dyDescent="0.2"/>
  </sheetData>
  <sheetProtection algorithmName="SHA-512" hashValue="A4skJD9W+G8ZNckuymQjcO/EgTAhnOX1BJ9LTsX6rtHgzcn3FU/KFF82R23Mk5dlMfO/Nzj53z29BrGBPmk7lQ==" saltValue="tyWdfcwRWPRXSSIuof04tg==" spinCount="100000" sheet="1" objects="1" scenarios="1" selectLockedCells="1"/>
  <pageMargins left="0.7" right="0.7" top="0.75" bottom="0.75" header="0.3" footer="0.3"/>
  <pageSetup paperSize="9" scale="3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9219-4F78-4F80-A7CC-70AEA5F5CB7F}">
  <sheetPr>
    <pageSetUpPr fitToPage="1"/>
  </sheetPr>
  <dimension ref="A1:U57"/>
  <sheetViews>
    <sheetView workbookViewId="0">
      <pane xSplit="1" topLeftCell="B1" activePane="topRight" state="frozen"/>
      <selection pane="topRight" sqref="A1:XFD1048576"/>
    </sheetView>
  </sheetViews>
  <sheetFormatPr defaultColWidth="9.28515625" defaultRowHeight="14.25" x14ac:dyDescent="0.2"/>
  <cols>
    <col min="1" max="1" width="14.7109375" style="1" customWidth="1"/>
    <col min="2" max="2" width="11.5703125" style="1" customWidth="1"/>
    <col min="3" max="3" width="22.28515625" style="1" customWidth="1"/>
    <col min="4" max="4" width="19.42578125" style="1" customWidth="1"/>
    <col min="5" max="5" width="17.7109375" style="1" customWidth="1"/>
    <col min="6" max="6" width="15.28515625" style="1" customWidth="1"/>
    <col min="7" max="7" width="24.42578125" style="1" customWidth="1"/>
    <col min="8" max="8" width="9.28515625" style="1"/>
    <col min="9" max="9" width="13.42578125" style="1" customWidth="1"/>
    <col min="10" max="10" width="22" style="1" customWidth="1"/>
    <col min="11" max="12" width="9.28515625" style="1"/>
    <col min="13" max="13" width="21" style="1" customWidth="1"/>
    <col min="14" max="16384" width="9.28515625" style="1"/>
  </cols>
  <sheetData>
    <row r="1" spans="1:21" x14ac:dyDescent="0.2">
      <c r="M1" s="1" t="s">
        <v>36</v>
      </c>
    </row>
    <row r="2" spans="1:21" x14ac:dyDescent="0.2">
      <c r="M2" s="1" t="s">
        <v>11</v>
      </c>
      <c r="N2" s="1">
        <v>1</v>
      </c>
      <c r="O2" s="1">
        <v>2</v>
      </c>
      <c r="P2" s="1">
        <v>3</v>
      </c>
      <c r="R2" s="1" t="s">
        <v>37</v>
      </c>
    </row>
    <row r="3" spans="1:21" x14ac:dyDescent="0.2">
      <c r="M3" s="1" t="s">
        <v>12</v>
      </c>
      <c r="N3" s="1">
        <v>1</v>
      </c>
      <c r="O3" s="2">
        <v>0.94339622641509424</v>
      </c>
      <c r="P3" s="2">
        <v>0.88999644001423983</v>
      </c>
    </row>
    <row r="4" spans="1:21" x14ac:dyDescent="0.2">
      <c r="I4" s="1" t="s">
        <v>22</v>
      </c>
      <c r="M4" s="1" t="s">
        <v>23</v>
      </c>
      <c r="N4" s="5">
        <f>$D$6+C6</f>
        <v>198</v>
      </c>
      <c r="O4" s="5">
        <f>$E$6+C6</f>
        <v>132</v>
      </c>
      <c r="P4" s="5">
        <f>$E$6+C6</f>
        <v>132</v>
      </c>
    </row>
    <row r="5" spans="1:21" s="3" customFormat="1" ht="57" x14ac:dyDescent="0.2">
      <c r="A5" s="3" t="s">
        <v>13</v>
      </c>
      <c r="B5" s="3" t="s">
        <v>14</v>
      </c>
      <c r="C5" s="3" t="s">
        <v>15</v>
      </c>
      <c r="D5" s="3" t="s">
        <v>31</v>
      </c>
      <c r="E5" s="3" t="s">
        <v>32</v>
      </c>
      <c r="F5" s="3" t="s">
        <v>33</v>
      </c>
      <c r="G5" s="3" t="s">
        <v>34</v>
      </c>
      <c r="I5" s="3">
        <v>1</v>
      </c>
      <c r="J5" s="3">
        <v>2</v>
      </c>
      <c r="K5" s="3">
        <v>3</v>
      </c>
      <c r="L5" s="3" t="s">
        <v>16</v>
      </c>
      <c r="M5" s="4">
        <v>0.06</v>
      </c>
      <c r="N5" s="1">
        <f>N4*N3</f>
        <v>198</v>
      </c>
      <c r="O5" s="1">
        <f t="shared" ref="O5:P5" si="0">O4*O3</f>
        <v>124.52830188679243</v>
      </c>
      <c r="P5" s="1">
        <f t="shared" si="0"/>
        <v>117.47953008187966</v>
      </c>
    </row>
    <row r="6" spans="1:21" x14ac:dyDescent="0.2">
      <c r="A6" s="1">
        <v>0.9</v>
      </c>
      <c r="B6" s="5">
        <f>'Input costs'!$D$14*A6</f>
        <v>32.4</v>
      </c>
      <c r="C6" s="5">
        <f>B6+'Input costs'!$D$18</f>
        <v>94.6</v>
      </c>
      <c r="D6" s="1">
        <f>('Input costs'!$D$21/1000)*'Input costs'!$D$23-C6</f>
        <v>103.4</v>
      </c>
      <c r="E6" s="1">
        <f>('Input costs'!$D$22/1000)*'Input costs'!$D$23-C6</f>
        <v>37.400000000000006</v>
      </c>
      <c r="F6" s="1">
        <f>('Input costs'!D$21/1000)*'Input costs'!$D$24-C6</f>
        <v>145.4</v>
      </c>
      <c r="G6" s="1">
        <f>('Input costs'!$D$22/1000)*'Input costs'!$D$24-C6</f>
        <v>65.400000000000006</v>
      </c>
      <c r="I6" s="6">
        <f>-FV($M$5,2,0,$C6)/3</f>
        <v>35.430853333333339</v>
      </c>
      <c r="J6" s="6">
        <f t="shared" ref="I6:K27" si="1">-FV($M$5,2,0,$C6)/3</f>
        <v>35.430853333333339</v>
      </c>
      <c r="K6" s="6">
        <f t="shared" si="1"/>
        <v>35.430853333333339</v>
      </c>
      <c r="N6" s="6">
        <f>$N$5-I6</f>
        <v>162.56914666666665</v>
      </c>
      <c r="O6" s="6">
        <f>$O$5-J$6</f>
        <v>89.097448553459088</v>
      </c>
      <c r="P6" s="6">
        <f>$P$5-K$6</f>
        <v>82.048676748546313</v>
      </c>
    </row>
    <row r="7" spans="1:21" x14ac:dyDescent="0.2">
      <c r="A7" s="1">
        <v>1</v>
      </c>
      <c r="B7" s="5">
        <f>'Input costs'!$D$14*A7</f>
        <v>36</v>
      </c>
      <c r="C7" s="5">
        <f>B7+'Input costs'!$D$18</f>
        <v>98.2</v>
      </c>
      <c r="D7" s="1">
        <f>('Input costs'!$D$21/1000)*'Input costs'!$D$23-C7</f>
        <v>99.8</v>
      </c>
      <c r="E7" s="1">
        <f>('Input costs'!$D$22/1000)*'Input costs'!$D$23-C7</f>
        <v>33.799999999999997</v>
      </c>
      <c r="F7" s="1">
        <f>('Input costs'!D$21/1000)*'Input costs'!$D$24-C7</f>
        <v>141.80000000000001</v>
      </c>
      <c r="G7" s="1">
        <f>('Input costs'!$D$22/1000)*'Input costs'!$D$24-C7</f>
        <v>61.8</v>
      </c>
      <c r="I7" s="6">
        <f t="shared" si="1"/>
        <v>36.77917333333334</v>
      </c>
      <c r="J7" s="6">
        <f t="shared" si="1"/>
        <v>36.77917333333334</v>
      </c>
      <c r="K7" s="6">
        <f t="shared" si="1"/>
        <v>36.77917333333334</v>
      </c>
      <c r="N7" s="6">
        <f t="shared" ref="N7:N27" si="2">$N$5-I7</f>
        <v>161.22082666666665</v>
      </c>
      <c r="O7" s="6">
        <f t="shared" ref="O7:O27" si="3">$O$5-J7</f>
        <v>87.749128553459087</v>
      </c>
      <c r="P7" s="6">
        <f t="shared" ref="P7:P27" si="4">$P$5-K7</f>
        <v>80.700356748546312</v>
      </c>
    </row>
    <row r="8" spans="1:21" x14ac:dyDescent="0.2">
      <c r="A8" s="1">
        <v>1.1000000000000001</v>
      </c>
      <c r="B8" s="5">
        <f>'Input costs'!$D$14*A8</f>
        <v>39.6</v>
      </c>
      <c r="C8" s="5">
        <f>B8+'Input costs'!$D$18</f>
        <v>101.80000000000001</v>
      </c>
      <c r="D8" s="1">
        <f>('Input costs'!$D$21/1000)*'Input costs'!$D$23-C8</f>
        <v>96.199999999999989</v>
      </c>
      <c r="E8" s="1">
        <f>('Input costs'!$D$22/1000)*'Input costs'!$D$23-C8</f>
        <v>30.199999999999989</v>
      </c>
      <c r="F8" s="1">
        <f>('Input costs'!D$21/1000)*'Input costs'!$D$24-C8</f>
        <v>138.19999999999999</v>
      </c>
      <c r="G8" s="1">
        <f>('Input costs'!$D$22/1000)*'Input costs'!$D$24-C8</f>
        <v>58.199999999999989</v>
      </c>
      <c r="I8" s="6">
        <f t="shared" si="1"/>
        <v>38.127493333333341</v>
      </c>
      <c r="J8" s="6">
        <f t="shared" si="1"/>
        <v>38.127493333333341</v>
      </c>
      <c r="K8" s="6">
        <f t="shared" si="1"/>
        <v>38.127493333333341</v>
      </c>
      <c r="N8" s="6">
        <f t="shared" si="2"/>
        <v>159.87250666666665</v>
      </c>
      <c r="O8" s="6">
        <f t="shared" si="3"/>
        <v>86.400808553459086</v>
      </c>
      <c r="P8" s="6">
        <f t="shared" si="4"/>
        <v>79.352036748546311</v>
      </c>
    </row>
    <row r="9" spans="1:21" x14ac:dyDescent="0.2">
      <c r="A9" s="1">
        <v>1.2</v>
      </c>
      <c r="B9" s="5">
        <f>'Input costs'!$D$14*A9</f>
        <v>43.199999999999996</v>
      </c>
      <c r="C9" s="5">
        <f>B9+'Input costs'!$D$18</f>
        <v>105.4</v>
      </c>
      <c r="D9" s="1">
        <f>('Input costs'!$D$21/1000)*'Input costs'!$D$23-C9</f>
        <v>92.6</v>
      </c>
      <c r="E9" s="1">
        <f>('Input costs'!$D$22/1000)*'Input costs'!$D$23-C9</f>
        <v>26.599999999999994</v>
      </c>
      <c r="F9" s="1">
        <f>('Input costs'!D$21/1000)*'Input costs'!$D$24-C9</f>
        <v>134.6</v>
      </c>
      <c r="G9" s="1">
        <f>('Input costs'!$D$22/1000)*'Input costs'!$D$24-C9</f>
        <v>54.599999999999994</v>
      </c>
      <c r="I9" s="6">
        <f t="shared" si="1"/>
        <v>39.475813333333342</v>
      </c>
      <c r="J9" s="6">
        <f t="shared" si="1"/>
        <v>39.475813333333342</v>
      </c>
      <c r="K9" s="6">
        <f t="shared" si="1"/>
        <v>39.475813333333342</v>
      </c>
      <c r="N9" s="6">
        <f t="shared" si="2"/>
        <v>158.52418666666665</v>
      </c>
      <c r="O9" s="6">
        <f t="shared" si="3"/>
        <v>85.052488553459085</v>
      </c>
      <c r="P9" s="6">
        <f t="shared" si="4"/>
        <v>78.00371674854631</v>
      </c>
      <c r="R9" s="1" t="s">
        <v>38</v>
      </c>
    </row>
    <row r="10" spans="1:21" x14ac:dyDescent="0.2">
      <c r="A10" s="1">
        <v>1.3</v>
      </c>
      <c r="B10" s="5">
        <f>'Input costs'!$D$14*A10</f>
        <v>46.800000000000004</v>
      </c>
      <c r="C10" s="5">
        <f>B10+'Input costs'!$D$18</f>
        <v>109</v>
      </c>
      <c r="D10" s="1">
        <f>('Input costs'!$D$21/1000)*'Input costs'!$D$23-C10</f>
        <v>89</v>
      </c>
      <c r="E10" s="1">
        <f>('Input costs'!$D$22/1000)*'Input costs'!$D$23-C10</f>
        <v>23</v>
      </c>
      <c r="F10" s="1">
        <f>('Input costs'!D$21/1000)*'Input costs'!$D$24-C10</f>
        <v>131</v>
      </c>
      <c r="G10" s="1">
        <f>('Input costs'!$D$22/1000)*'Input costs'!$D$24-C10</f>
        <v>51</v>
      </c>
      <c r="I10" s="6">
        <f t="shared" si="1"/>
        <v>40.824133333333343</v>
      </c>
      <c r="J10" s="6">
        <f t="shared" si="1"/>
        <v>40.824133333333343</v>
      </c>
      <c r="K10" s="6">
        <f t="shared" si="1"/>
        <v>40.824133333333343</v>
      </c>
      <c r="L10" s="7"/>
      <c r="N10" s="6">
        <f t="shared" si="2"/>
        <v>157.17586666666665</v>
      </c>
      <c r="O10" s="6">
        <f t="shared" si="3"/>
        <v>83.704168553459084</v>
      </c>
      <c r="P10" s="6">
        <f t="shared" si="4"/>
        <v>76.655396748546309</v>
      </c>
    </row>
    <row r="11" spans="1:21" x14ac:dyDescent="0.2">
      <c r="A11" s="1">
        <v>1.4</v>
      </c>
      <c r="B11" s="5">
        <f>'Input costs'!$D$14*A11</f>
        <v>50.4</v>
      </c>
      <c r="C11" s="5">
        <f>B11+'Input costs'!$D$18</f>
        <v>112.6</v>
      </c>
      <c r="D11" s="1">
        <f>('Input costs'!$D$21/1000)*'Input costs'!$D$23-C11</f>
        <v>85.4</v>
      </c>
      <c r="E11" s="1">
        <f>('Input costs'!$D$22/1000)*'Input costs'!$D$23-C11</f>
        <v>19.400000000000006</v>
      </c>
      <c r="F11" s="1">
        <f>('Input costs'!D$21/1000)*'Input costs'!$D$24-C11</f>
        <v>127.4</v>
      </c>
      <c r="G11" s="1">
        <f>('Input costs'!$D$22/1000)*'Input costs'!$D$24-C11</f>
        <v>47.400000000000006</v>
      </c>
      <c r="I11" s="6">
        <f t="shared" si="1"/>
        <v>42.172453333333337</v>
      </c>
      <c r="J11" s="6">
        <f t="shared" si="1"/>
        <v>42.172453333333337</v>
      </c>
      <c r="K11" s="6">
        <f t="shared" si="1"/>
        <v>42.172453333333337</v>
      </c>
      <c r="N11" s="6">
        <f t="shared" si="2"/>
        <v>155.82754666666665</v>
      </c>
      <c r="O11" s="6">
        <f t="shared" si="3"/>
        <v>82.355848553459097</v>
      </c>
      <c r="P11" s="6">
        <f t="shared" si="4"/>
        <v>75.307076748546322</v>
      </c>
      <c r="S11" s="5" t="s">
        <v>17</v>
      </c>
      <c r="T11" s="5" t="s">
        <v>18</v>
      </c>
      <c r="U11" s="5" t="s">
        <v>19</v>
      </c>
    </row>
    <row r="12" spans="1:21" x14ac:dyDescent="0.2">
      <c r="A12" s="1">
        <v>1.5</v>
      </c>
      <c r="B12" s="5">
        <f>'Input costs'!$D$14*A12</f>
        <v>54</v>
      </c>
      <c r="C12" s="5">
        <f>B12+'Input costs'!$D$18</f>
        <v>116.2</v>
      </c>
      <c r="D12" s="1">
        <f>('Input costs'!$D$21/1000)*'Input costs'!$D$23-C12</f>
        <v>81.8</v>
      </c>
      <c r="E12" s="1">
        <f>('Input costs'!$D$22/1000)*'Input costs'!$D$23-C12</f>
        <v>15.799999999999997</v>
      </c>
      <c r="F12" s="1">
        <f>('Input costs'!D$21/1000)*'Input costs'!$D$24-C12</f>
        <v>123.8</v>
      </c>
      <c r="G12" s="1">
        <f>('Input costs'!$D$22/1000)*'Input costs'!$D$24-C12</f>
        <v>43.8</v>
      </c>
      <c r="I12" s="6">
        <f t="shared" si="1"/>
        <v>43.520773333333345</v>
      </c>
      <c r="J12" s="6">
        <f t="shared" si="1"/>
        <v>43.520773333333345</v>
      </c>
      <c r="K12" s="6">
        <f t="shared" si="1"/>
        <v>43.520773333333345</v>
      </c>
      <c r="N12" s="6">
        <f t="shared" si="2"/>
        <v>154.47922666666665</v>
      </c>
      <c r="O12" s="6">
        <f t="shared" si="3"/>
        <v>81.007528553459082</v>
      </c>
      <c r="P12" s="6">
        <f t="shared" si="4"/>
        <v>73.958756748546307</v>
      </c>
      <c r="R12" s="1">
        <v>1.5</v>
      </c>
      <c r="S12" s="8">
        <f>N12</f>
        <v>154.47922666666665</v>
      </c>
      <c r="T12" s="8">
        <f>S12+O12</f>
        <v>235.48675522012573</v>
      </c>
      <c r="U12" s="8">
        <f>T12+P12</f>
        <v>309.44551196867201</v>
      </c>
    </row>
    <row r="13" spans="1:21" x14ac:dyDescent="0.2">
      <c r="A13" s="1">
        <v>1.6</v>
      </c>
      <c r="B13" s="5">
        <f>'Input costs'!$D$14*A13</f>
        <v>57.6</v>
      </c>
      <c r="C13" s="5">
        <f>B13+'Input costs'!$D$18</f>
        <v>119.80000000000001</v>
      </c>
      <c r="D13" s="1">
        <f>('Input costs'!$D$21/1000)*'Input costs'!$D$23-C13</f>
        <v>78.199999999999989</v>
      </c>
      <c r="E13" s="1">
        <f>('Input costs'!$D$22/1000)*'Input costs'!$D$23-C13</f>
        <v>12.199999999999989</v>
      </c>
      <c r="F13" s="1">
        <f>('Input costs'!D$21/1000)*'Input costs'!$D$24-C13</f>
        <v>120.19999999999999</v>
      </c>
      <c r="G13" s="1">
        <f>('Input costs'!$D$22/1000)*'Input costs'!$D$24-C13</f>
        <v>40.199999999999989</v>
      </c>
      <c r="I13" s="6">
        <f t="shared" si="1"/>
        <v>44.869093333333346</v>
      </c>
      <c r="J13" s="6">
        <f t="shared" si="1"/>
        <v>44.869093333333346</v>
      </c>
      <c r="K13" s="6">
        <f t="shared" si="1"/>
        <v>44.869093333333346</v>
      </c>
      <c r="N13" s="6">
        <f t="shared" si="2"/>
        <v>153.13090666666665</v>
      </c>
      <c r="O13" s="6">
        <f t="shared" si="3"/>
        <v>79.659208553459081</v>
      </c>
      <c r="P13" s="6">
        <f t="shared" si="4"/>
        <v>72.610436748546306</v>
      </c>
      <c r="R13" s="1">
        <v>2</v>
      </c>
      <c r="S13" s="8">
        <f>N17</f>
        <v>147.73762666666667</v>
      </c>
      <c r="T13" s="8">
        <f>S13+O17</f>
        <v>222.00355522012578</v>
      </c>
      <c r="U13" s="8">
        <f>T13+P17</f>
        <v>289.22071196867211</v>
      </c>
    </row>
    <row r="14" spans="1:21" x14ac:dyDescent="0.2">
      <c r="A14" s="1">
        <v>1.7</v>
      </c>
      <c r="B14" s="5">
        <f>'Input costs'!$D$14*A14</f>
        <v>61.199999999999996</v>
      </c>
      <c r="C14" s="5">
        <f>B14+'Input costs'!$D$18</f>
        <v>123.4</v>
      </c>
      <c r="D14" s="1">
        <f>('Input costs'!$D$21/1000)*'Input costs'!$D$23-C14</f>
        <v>74.599999999999994</v>
      </c>
      <c r="E14" s="1">
        <f>('Input costs'!$D$22/1000)*'Input costs'!$D$23-C14</f>
        <v>8.5999999999999943</v>
      </c>
      <c r="F14" s="1">
        <f>('Input costs'!D$21/1000)*'Input costs'!$D$24-C14</f>
        <v>116.6</v>
      </c>
      <c r="G14" s="1">
        <f>('Input costs'!$D$22/1000)*'Input costs'!$D$24-C14</f>
        <v>36.599999999999994</v>
      </c>
      <c r="I14" s="6">
        <f t="shared" si="1"/>
        <v>46.217413333333347</v>
      </c>
      <c r="J14" s="6">
        <f t="shared" si="1"/>
        <v>46.217413333333347</v>
      </c>
      <c r="K14" s="6">
        <f t="shared" si="1"/>
        <v>46.217413333333347</v>
      </c>
      <c r="N14" s="6">
        <f t="shared" si="2"/>
        <v>151.78258666666665</v>
      </c>
      <c r="O14" s="6">
        <f t="shared" si="3"/>
        <v>78.31088855345908</v>
      </c>
      <c r="P14" s="6">
        <f t="shared" si="4"/>
        <v>71.262116748546305</v>
      </c>
      <c r="R14" s="1">
        <v>2.5</v>
      </c>
      <c r="S14" s="8">
        <f>N22</f>
        <v>140.99602666666667</v>
      </c>
      <c r="T14" s="8">
        <f>S14+O22</f>
        <v>208.52035522012577</v>
      </c>
      <c r="U14" s="8">
        <f>T14+P22</f>
        <v>268.99591196867209</v>
      </c>
    </row>
    <row r="15" spans="1:21" x14ac:dyDescent="0.2">
      <c r="A15" s="1">
        <v>1.8</v>
      </c>
      <c r="B15" s="5">
        <f>'Input costs'!$D$14*A15</f>
        <v>64.8</v>
      </c>
      <c r="C15" s="5">
        <f>B15+'Input costs'!$D$18</f>
        <v>127</v>
      </c>
      <c r="D15" s="1">
        <f>('Input costs'!$D$21/1000)*'Input costs'!$D$23-C15</f>
        <v>71</v>
      </c>
      <c r="E15" s="1">
        <f>('Input costs'!$D$22/1000)*'Input costs'!$D$23-C15</f>
        <v>5</v>
      </c>
      <c r="F15" s="1">
        <f>('Input costs'!D$21/1000)*'Input costs'!$D$24-C15</f>
        <v>113</v>
      </c>
      <c r="G15" s="1">
        <f>('Input costs'!$D$22/1000)*'Input costs'!$D$24-C15</f>
        <v>33</v>
      </c>
      <c r="I15" s="6">
        <f t="shared" si="1"/>
        <v>47.565733333333334</v>
      </c>
      <c r="J15" s="6">
        <f t="shared" si="1"/>
        <v>47.565733333333334</v>
      </c>
      <c r="K15" s="6">
        <f t="shared" si="1"/>
        <v>47.565733333333334</v>
      </c>
      <c r="N15" s="6">
        <f t="shared" si="2"/>
        <v>150.43426666666667</v>
      </c>
      <c r="O15" s="6">
        <f t="shared" si="3"/>
        <v>76.962568553459107</v>
      </c>
      <c r="P15" s="6">
        <f t="shared" si="4"/>
        <v>69.913796748546332</v>
      </c>
      <c r="R15" s="1">
        <v>3</v>
      </c>
      <c r="S15" s="8">
        <f>N27</f>
        <v>134.25442666666666</v>
      </c>
      <c r="T15" s="8">
        <f>S15+O27</f>
        <v>195.03715522012575</v>
      </c>
      <c r="U15" s="8">
        <f>T15+P27</f>
        <v>248.77111196867207</v>
      </c>
    </row>
    <row r="16" spans="1:21" x14ac:dyDescent="0.2">
      <c r="A16" s="1">
        <v>1.9</v>
      </c>
      <c r="B16" s="5">
        <f>'Input costs'!$D$14*A16</f>
        <v>68.399999999999991</v>
      </c>
      <c r="C16" s="5">
        <f>B16+'Input costs'!$D$18</f>
        <v>130.6</v>
      </c>
      <c r="D16" s="1">
        <f>('Input costs'!$D$21/1000)*'Input costs'!$D$23-C16</f>
        <v>67.400000000000006</v>
      </c>
      <c r="E16" s="1">
        <f>('Input costs'!$D$22/1000)*'Input costs'!$D$23-C16</f>
        <v>1.4000000000000057</v>
      </c>
      <c r="F16" s="1">
        <f>('Input costs'!D$21/1000)*'Input costs'!$D$24-C16</f>
        <v>109.4</v>
      </c>
      <c r="G16" s="1">
        <f>('Input costs'!$D$22/1000)*'Input costs'!$D$24-C16</f>
        <v>29.400000000000006</v>
      </c>
      <c r="I16" s="6">
        <f t="shared" si="1"/>
        <v>48.914053333333335</v>
      </c>
      <c r="J16" s="6">
        <f t="shared" si="1"/>
        <v>48.914053333333335</v>
      </c>
      <c r="K16" s="6">
        <f t="shared" si="1"/>
        <v>48.914053333333335</v>
      </c>
      <c r="N16" s="6">
        <f t="shared" si="2"/>
        <v>149.08594666666667</v>
      </c>
      <c r="O16" s="6">
        <f t="shared" si="3"/>
        <v>75.614248553459106</v>
      </c>
      <c r="P16" s="6">
        <f t="shared" si="4"/>
        <v>68.565476748546331</v>
      </c>
      <c r="S16" s="6"/>
      <c r="T16" s="6"/>
      <c r="U16" s="6"/>
    </row>
    <row r="17" spans="1:16" x14ac:dyDescent="0.2">
      <c r="A17" s="1">
        <v>2</v>
      </c>
      <c r="B17" s="5">
        <f>'Input costs'!$D$14*A17</f>
        <v>72</v>
      </c>
      <c r="C17" s="5">
        <f>B17+'Input costs'!$D$18</f>
        <v>134.19999999999999</v>
      </c>
      <c r="D17" s="1">
        <f>('Input costs'!$D$21/1000)*'Input costs'!$D$23-C17</f>
        <v>63.800000000000011</v>
      </c>
      <c r="E17" s="1">
        <f>('Input costs'!$D$22/1000)*'Input costs'!$D$23-C17</f>
        <v>-2.1999999999999886</v>
      </c>
      <c r="F17" s="1">
        <f>('Input costs'!D$21/1000)*'Input costs'!$D$24-C17</f>
        <v>105.80000000000001</v>
      </c>
      <c r="G17" s="1">
        <f>('Input costs'!$D$22/1000)*'Input costs'!$D$24-C17</f>
        <v>25.800000000000011</v>
      </c>
      <c r="I17" s="6">
        <f t="shared" si="1"/>
        <v>50.262373333333336</v>
      </c>
      <c r="J17" s="6">
        <f t="shared" si="1"/>
        <v>50.262373333333336</v>
      </c>
      <c r="K17" s="6">
        <f t="shared" si="1"/>
        <v>50.262373333333336</v>
      </c>
      <c r="N17" s="6">
        <f t="shared" si="2"/>
        <v>147.73762666666667</v>
      </c>
      <c r="O17" s="6">
        <f t="shared" si="3"/>
        <v>74.265928553459105</v>
      </c>
      <c r="P17" s="6">
        <f t="shared" si="4"/>
        <v>67.21715674854633</v>
      </c>
    </row>
    <row r="18" spans="1:16" x14ac:dyDescent="0.2">
      <c r="A18" s="1">
        <v>2.1</v>
      </c>
      <c r="B18" s="5">
        <f>'Input costs'!$D$14*A18</f>
        <v>75.600000000000009</v>
      </c>
      <c r="C18" s="5">
        <f>B18+'Input costs'!$D$18</f>
        <v>137.80000000000001</v>
      </c>
      <c r="D18" s="1">
        <f>('Input costs'!$D$21/1000)*'Input costs'!$D$23-C18</f>
        <v>60.199999999999989</v>
      </c>
      <c r="E18" s="1">
        <f>('Input costs'!$D$22/1000)*'Input costs'!$D$23-C18</f>
        <v>-5.8000000000000114</v>
      </c>
      <c r="F18" s="1">
        <f>('Input costs'!D$21/1000)*'Input costs'!$D$24-C18</f>
        <v>102.19999999999999</v>
      </c>
      <c r="G18" s="1">
        <f>('Input costs'!$D$22/1000)*'Input costs'!$D$24-C18</f>
        <v>22.199999999999989</v>
      </c>
      <c r="I18" s="6">
        <f t="shared" si="1"/>
        <v>51.610693333333352</v>
      </c>
      <c r="J18" s="6">
        <f t="shared" si="1"/>
        <v>51.610693333333352</v>
      </c>
      <c r="K18" s="6">
        <f t="shared" si="1"/>
        <v>51.610693333333352</v>
      </c>
      <c r="N18" s="6">
        <f t="shared" si="2"/>
        <v>146.38930666666664</v>
      </c>
      <c r="O18" s="6">
        <f t="shared" si="3"/>
        <v>72.917608553459075</v>
      </c>
      <c r="P18" s="6">
        <f t="shared" si="4"/>
        <v>65.8688367485463</v>
      </c>
    </row>
    <row r="19" spans="1:16" x14ac:dyDescent="0.2">
      <c r="A19" s="1">
        <v>2.2000000000000002</v>
      </c>
      <c r="B19" s="5">
        <f>'Input costs'!$D$14*A19</f>
        <v>79.2</v>
      </c>
      <c r="C19" s="5">
        <f>B19+'Input costs'!$D$18</f>
        <v>141.4</v>
      </c>
      <c r="D19" s="1">
        <f>('Input costs'!$D$21/1000)*'Input costs'!$D$23-C19</f>
        <v>56.599999999999994</v>
      </c>
      <c r="E19" s="1">
        <f>('Input costs'!$D$22/1000)*'Input costs'!$D$23-C19</f>
        <v>-9.4000000000000057</v>
      </c>
      <c r="F19" s="1">
        <f>('Input costs'!D$21/1000)*'Input costs'!$D$24-C19</f>
        <v>98.6</v>
      </c>
      <c r="G19" s="1">
        <f>('Input costs'!$D$22/1000)*'Input costs'!$D$24-C19</f>
        <v>18.599999999999994</v>
      </c>
      <c r="I19" s="6">
        <f t="shared" si="1"/>
        <v>52.959013333333338</v>
      </c>
      <c r="J19" s="6">
        <f t="shared" si="1"/>
        <v>52.959013333333338</v>
      </c>
      <c r="K19" s="6">
        <f t="shared" si="1"/>
        <v>52.959013333333338</v>
      </c>
      <c r="N19" s="6">
        <f t="shared" si="2"/>
        <v>145.04098666666667</v>
      </c>
      <c r="O19" s="6">
        <f t="shared" si="3"/>
        <v>71.569288553459103</v>
      </c>
      <c r="P19" s="6">
        <f t="shared" si="4"/>
        <v>64.520516748546328</v>
      </c>
    </row>
    <row r="20" spans="1:16" x14ac:dyDescent="0.2">
      <c r="A20" s="1">
        <v>2.2999999999999998</v>
      </c>
      <c r="B20" s="5">
        <f>'Input costs'!$D$14*A20</f>
        <v>82.8</v>
      </c>
      <c r="C20" s="5">
        <f>B20+'Input costs'!$D$18</f>
        <v>145</v>
      </c>
      <c r="D20" s="1">
        <f>('Input costs'!$D$21/1000)*'Input costs'!$D$23-C20</f>
        <v>53</v>
      </c>
      <c r="E20" s="1">
        <f>('Input costs'!$D$22/1000)*'Input costs'!$D$23-C20</f>
        <v>-13</v>
      </c>
      <c r="F20" s="1">
        <f>('Input costs'!D$21/1000)*'Input costs'!$D$24-C20</f>
        <v>95</v>
      </c>
      <c r="G20" s="1">
        <f>('Input costs'!$D$22/1000)*'Input costs'!$D$24-C20</f>
        <v>15</v>
      </c>
      <c r="I20" s="6">
        <f t="shared" si="1"/>
        <v>54.307333333333339</v>
      </c>
      <c r="J20" s="6">
        <f t="shared" si="1"/>
        <v>54.307333333333339</v>
      </c>
      <c r="K20" s="6">
        <f t="shared" si="1"/>
        <v>54.307333333333339</v>
      </c>
      <c r="N20" s="6">
        <f t="shared" si="2"/>
        <v>143.69266666666667</v>
      </c>
      <c r="O20" s="6">
        <f t="shared" si="3"/>
        <v>70.220968553459102</v>
      </c>
      <c r="P20" s="6">
        <f t="shared" si="4"/>
        <v>63.17219674854632</v>
      </c>
    </row>
    <row r="21" spans="1:16" x14ac:dyDescent="0.2">
      <c r="A21" s="1">
        <v>2.4</v>
      </c>
      <c r="B21" s="5">
        <f>'Input costs'!$D$14*A21</f>
        <v>86.399999999999991</v>
      </c>
      <c r="C21" s="5">
        <f>B21+'Input costs'!$D$18</f>
        <v>148.6</v>
      </c>
      <c r="D21" s="1">
        <f>('Input costs'!$D$21/1000)*'Input costs'!$D$23-C21</f>
        <v>49.400000000000006</v>
      </c>
      <c r="E21" s="1">
        <f>('Input costs'!$D$22/1000)*'Input costs'!$D$23-C21</f>
        <v>-16.599999999999994</v>
      </c>
      <c r="F21" s="1">
        <f>('Input costs'!D$21/1000)*'Input costs'!$D$24-C21</f>
        <v>91.4</v>
      </c>
      <c r="G21" s="1">
        <f>('Input costs'!$D$22/1000)*'Input costs'!$D$24-C21</f>
        <v>11.400000000000006</v>
      </c>
      <c r="I21" s="6">
        <f t="shared" si="1"/>
        <v>55.655653333333341</v>
      </c>
      <c r="J21" s="6">
        <f t="shared" si="1"/>
        <v>55.655653333333341</v>
      </c>
      <c r="K21" s="6">
        <f t="shared" si="1"/>
        <v>55.655653333333341</v>
      </c>
      <c r="N21" s="6">
        <f t="shared" si="2"/>
        <v>142.34434666666667</v>
      </c>
      <c r="O21" s="6">
        <f t="shared" si="3"/>
        <v>68.872648553459101</v>
      </c>
      <c r="P21" s="6">
        <f t="shared" si="4"/>
        <v>61.823876748546319</v>
      </c>
    </row>
    <row r="22" spans="1:16" x14ac:dyDescent="0.2">
      <c r="A22" s="1">
        <v>2.5</v>
      </c>
      <c r="B22" s="5">
        <f>'Input costs'!$D$14*A22</f>
        <v>90</v>
      </c>
      <c r="C22" s="5">
        <f>B22+'Input costs'!$D$18</f>
        <v>152.19999999999999</v>
      </c>
      <c r="D22" s="1">
        <f>('Input costs'!$D$21/1000)*'Input costs'!$D$23-C22</f>
        <v>45.800000000000011</v>
      </c>
      <c r="E22" s="1">
        <f>('Input costs'!$D$22/1000)*'Input costs'!$D$23-C22</f>
        <v>-20.199999999999989</v>
      </c>
      <c r="F22" s="1">
        <f>('Input costs'!D$21/1000)*'Input costs'!$D$24-C22</f>
        <v>87.800000000000011</v>
      </c>
      <c r="G22" s="1">
        <f>('Input costs'!$D$22/1000)*'Input costs'!$D$24-C22</f>
        <v>7.8000000000000114</v>
      </c>
      <c r="I22" s="6">
        <f t="shared" si="1"/>
        <v>57.003973333333334</v>
      </c>
      <c r="J22" s="6">
        <f t="shared" si="1"/>
        <v>57.003973333333334</v>
      </c>
      <c r="K22" s="6">
        <f t="shared" si="1"/>
        <v>57.003973333333334</v>
      </c>
      <c r="N22" s="6">
        <f t="shared" si="2"/>
        <v>140.99602666666667</v>
      </c>
      <c r="O22" s="6">
        <f t="shared" si="3"/>
        <v>67.5243285534591</v>
      </c>
      <c r="P22" s="6">
        <f t="shared" si="4"/>
        <v>60.475556748546325</v>
      </c>
    </row>
    <row r="23" spans="1:16" x14ac:dyDescent="0.2">
      <c r="A23" s="1">
        <v>2.6</v>
      </c>
      <c r="B23" s="5">
        <f>'Input costs'!$D$14*A23</f>
        <v>93.600000000000009</v>
      </c>
      <c r="C23" s="5">
        <f>B23+'Input costs'!$D$18</f>
        <v>155.80000000000001</v>
      </c>
      <c r="D23" s="1">
        <f>('Input costs'!$D$21/1000)*'Input costs'!$D$23-C23</f>
        <v>42.199999999999989</v>
      </c>
      <c r="E23" s="1">
        <f>('Input costs'!$D$22/1000)*'Input costs'!$D$23-C23</f>
        <v>-23.800000000000011</v>
      </c>
      <c r="F23" s="1">
        <f>('Input costs'!D$21/1000)*'Input costs'!$D$24-C23</f>
        <v>84.199999999999989</v>
      </c>
      <c r="G23" s="1">
        <f>('Input costs'!$D$22/1000)*'Input costs'!$D$24-C23</f>
        <v>4.1999999999999886</v>
      </c>
      <c r="I23" s="6">
        <f t="shared" si="1"/>
        <v>58.352293333333343</v>
      </c>
      <c r="J23" s="6">
        <f t="shared" si="1"/>
        <v>58.352293333333343</v>
      </c>
      <c r="K23" s="6">
        <f t="shared" si="1"/>
        <v>58.352293333333343</v>
      </c>
      <c r="N23" s="6">
        <f t="shared" si="2"/>
        <v>139.64770666666666</v>
      </c>
      <c r="O23" s="6">
        <f t="shared" si="3"/>
        <v>66.176008553459098</v>
      </c>
      <c r="P23" s="6">
        <f t="shared" si="4"/>
        <v>59.127236748546316</v>
      </c>
    </row>
    <row r="24" spans="1:16" x14ac:dyDescent="0.2">
      <c r="A24" s="1">
        <v>2.7</v>
      </c>
      <c r="B24" s="5">
        <f>'Input costs'!$D$14*A24</f>
        <v>97.2</v>
      </c>
      <c r="C24" s="5">
        <f>B24+'Input costs'!$D$18</f>
        <v>159.4</v>
      </c>
      <c r="D24" s="1">
        <f>('Input costs'!$D$21/1000)*'Input costs'!$D$23-C24</f>
        <v>38.599999999999994</v>
      </c>
      <c r="E24" s="1">
        <f>('Input costs'!$D$22/1000)*'Input costs'!$D$23-C24</f>
        <v>-27.400000000000006</v>
      </c>
      <c r="F24" s="1">
        <f>('Input costs'!D$21/1000)*'Input costs'!$D$24-C24</f>
        <v>80.599999999999994</v>
      </c>
      <c r="G24" s="1">
        <f>('Input costs'!$D$22/1000)*'Input costs'!$D$24-C24</f>
        <v>0.59999999999999432</v>
      </c>
      <c r="I24" s="6">
        <f t="shared" si="1"/>
        <v>59.700613333333344</v>
      </c>
      <c r="J24" s="6">
        <f t="shared" si="1"/>
        <v>59.700613333333344</v>
      </c>
      <c r="K24" s="6">
        <f t="shared" si="1"/>
        <v>59.700613333333344</v>
      </c>
      <c r="N24" s="6">
        <f t="shared" si="2"/>
        <v>138.29938666666666</v>
      </c>
      <c r="O24" s="6">
        <f t="shared" si="3"/>
        <v>64.827688553459097</v>
      </c>
      <c r="P24" s="6">
        <f t="shared" si="4"/>
        <v>57.778916748546315</v>
      </c>
    </row>
    <row r="25" spans="1:16" x14ac:dyDescent="0.2">
      <c r="A25" s="1">
        <v>2.8</v>
      </c>
      <c r="B25" s="5">
        <f>'Input costs'!$D$14*A25</f>
        <v>100.8</v>
      </c>
      <c r="C25" s="5">
        <f>B25+'Input costs'!$D$18</f>
        <v>163</v>
      </c>
      <c r="D25" s="1">
        <f>('Input costs'!$D$21/1000)*'Input costs'!$D$23-C25</f>
        <v>35</v>
      </c>
      <c r="E25" s="1">
        <f>('Input costs'!$D$22/1000)*'Input costs'!$D$23-C25</f>
        <v>-31</v>
      </c>
      <c r="F25" s="1">
        <f>('Input costs'!D$21/1000)*'Input costs'!$D$24-C25</f>
        <v>77</v>
      </c>
      <c r="G25" s="1">
        <f>('Input costs'!$D$22/1000)*'Input costs'!$D$24-C25</f>
        <v>-3</v>
      </c>
      <c r="I25" s="6">
        <f t="shared" si="1"/>
        <v>61.048933333333338</v>
      </c>
      <c r="J25" s="6">
        <f t="shared" si="1"/>
        <v>61.048933333333338</v>
      </c>
      <c r="K25" s="6">
        <f t="shared" si="1"/>
        <v>61.048933333333338</v>
      </c>
      <c r="N25" s="6">
        <f t="shared" si="2"/>
        <v>136.95106666666666</v>
      </c>
      <c r="O25" s="6">
        <f t="shared" si="3"/>
        <v>63.479368553459096</v>
      </c>
      <c r="P25" s="6">
        <f t="shared" si="4"/>
        <v>56.430596748546321</v>
      </c>
    </row>
    <row r="26" spans="1:16" x14ac:dyDescent="0.2">
      <c r="A26" s="1">
        <v>2.9</v>
      </c>
      <c r="B26" s="5">
        <f>'Input costs'!$D$14*A26</f>
        <v>104.39999999999999</v>
      </c>
      <c r="C26" s="5">
        <f>B26+'Input costs'!$D$18</f>
        <v>166.6</v>
      </c>
      <c r="D26" s="1">
        <f>('Input costs'!$D$21/1000)*'Input costs'!$D$23-C26</f>
        <v>31.400000000000006</v>
      </c>
      <c r="E26" s="1">
        <f>('Input costs'!$D$22/1000)*'Input costs'!$D$23-C26</f>
        <v>-34.599999999999994</v>
      </c>
      <c r="F26" s="1">
        <f>('Input costs'!D$21/1000)*'Input costs'!$D$24-C26</f>
        <v>73.400000000000006</v>
      </c>
      <c r="G26" s="1">
        <f>('Input costs'!$D$22/1000)*'Input costs'!$D$24-C26</f>
        <v>-6.5999999999999943</v>
      </c>
      <c r="I26" s="6">
        <f t="shared" si="1"/>
        <v>62.397253333333339</v>
      </c>
      <c r="J26" s="6">
        <f t="shared" si="1"/>
        <v>62.397253333333339</v>
      </c>
      <c r="K26" s="6">
        <f t="shared" si="1"/>
        <v>62.397253333333339</v>
      </c>
      <c r="N26" s="6">
        <f t="shared" si="2"/>
        <v>135.60274666666666</v>
      </c>
      <c r="O26" s="6">
        <f t="shared" si="3"/>
        <v>62.131048553459095</v>
      </c>
      <c r="P26" s="6">
        <f t="shared" si="4"/>
        <v>55.08227674854632</v>
      </c>
    </row>
    <row r="27" spans="1:16" x14ac:dyDescent="0.2">
      <c r="A27" s="1">
        <v>3</v>
      </c>
      <c r="B27" s="5">
        <f>'Input costs'!$D$14*A27</f>
        <v>108</v>
      </c>
      <c r="C27" s="5">
        <f>B27+'Input costs'!$D$18</f>
        <v>170.2</v>
      </c>
      <c r="D27" s="1">
        <f>('Input costs'!$D$21/1000)*'Input costs'!$D$23-C27</f>
        <v>27.800000000000011</v>
      </c>
      <c r="E27" s="1">
        <f>('Input costs'!$D$22/1000)*'Input costs'!$D$23-C27</f>
        <v>-38.199999999999989</v>
      </c>
      <c r="F27" s="1">
        <f>('Input costs'!D$21/1000)*'Input costs'!$D$24-C27</f>
        <v>69.800000000000011</v>
      </c>
      <c r="G27" s="1">
        <f>('Input costs'!$D$22/1000)*'Input costs'!$D$24-C27</f>
        <v>-10.199999999999989</v>
      </c>
      <c r="I27" s="6">
        <f t="shared" si="1"/>
        <v>63.74557333333334</v>
      </c>
      <c r="J27" s="6">
        <f t="shared" si="1"/>
        <v>63.74557333333334</v>
      </c>
      <c r="K27" s="6">
        <f t="shared" si="1"/>
        <v>63.74557333333334</v>
      </c>
      <c r="N27" s="6">
        <f t="shared" si="2"/>
        <v>134.25442666666666</v>
      </c>
      <c r="O27" s="6">
        <f t="shared" si="3"/>
        <v>60.782728553459094</v>
      </c>
      <c r="P27" s="6">
        <f t="shared" si="4"/>
        <v>53.733956748546319</v>
      </c>
    </row>
    <row r="28" spans="1:16" x14ac:dyDescent="0.2">
      <c r="D28" s="14">
        <f>(('Input costs'!$D$21/1000)*'Input costs'!$D$23-'Input costs'!$D$18)/'Input costs'!$D$14</f>
        <v>3.7722222222222226</v>
      </c>
      <c r="E28" s="14">
        <f>(('Input costs'!$D$22/1000)*'Input costs'!$D$23-'Input costs'!$D$18)/'Input costs'!$D$14</f>
        <v>1.9388888888888889</v>
      </c>
      <c r="F28" s="14">
        <f>(('Input costs'!D$21/1000)*'Input costs'!$D$24-'Input costs'!$D$18)/'Input costs'!$D$14</f>
        <v>4.9388888888888891</v>
      </c>
      <c r="G28" s="14">
        <f>(('Input costs'!$D$22/1000)*'Input costs'!$D$24-'Input costs'!$D$18)/'Input costs'!$D$14</f>
        <v>2.7166666666666668</v>
      </c>
    </row>
    <row r="30" spans="1:16" x14ac:dyDescent="0.2">
      <c r="M30" s="1" t="s">
        <v>35</v>
      </c>
    </row>
    <row r="31" spans="1:16" x14ac:dyDescent="0.2">
      <c r="M31" s="1" t="s">
        <v>11</v>
      </c>
      <c r="N31" s="1">
        <v>1</v>
      </c>
      <c r="O31" s="1">
        <v>2</v>
      </c>
      <c r="P31" s="1">
        <v>3</v>
      </c>
    </row>
    <row r="32" spans="1:16" x14ac:dyDescent="0.2">
      <c r="M32" s="1" t="s">
        <v>12</v>
      </c>
      <c r="N32" s="1">
        <v>1</v>
      </c>
      <c r="O32" s="2">
        <v>0.94339622641509424</v>
      </c>
      <c r="P32" s="2">
        <v>0.88999644001423983</v>
      </c>
    </row>
    <row r="33" spans="1:21" x14ac:dyDescent="0.2">
      <c r="M33" s="1" t="s">
        <v>23</v>
      </c>
      <c r="N33" s="17">
        <f>$D$35+C35</f>
        <v>132</v>
      </c>
      <c r="O33" s="17">
        <f>$E$35+C35</f>
        <v>66</v>
      </c>
      <c r="P33" s="17">
        <f>$E$35+C35</f>
        <v>66</v>
      </c>
    </row>
    <row r="34" spans="1:21" ht="57" x14ac:dyDescent="0.2">
      <c r="A34" s="1" t="s">
        <v>13</v>
      </c>
      <c r="B34" s="1" t="s">
        <v>20</v>
      </c>
      <c r="C34" s="1" t="s">
        <v>21</v>
      </c>
      <c r="D34" s="3" t="s">
        <v>31</v>
      </c>
      <c r="E34" s="3" t="s">
        <v>32</v>
      </c>
      <c r="F34" s="3" t="s">
        <v>33</v>
      </c>
      <c r="G34" s="3" t="s">
        <v>34</v>
      </c>
      <c r="M34" s="4">
        <v>0.06</v>
      </c>
      <c r="N34" s="1">
        <f>N33*N32</f>
        <v>132</v>
      </c>
      <c r="O34" s="1">
        <f t="shared" ref="O34:P34" si="5">O33*O32</f>
        <v>62.264150943396217</v>
      </c>
      <c r="P34" s="1">
        <f t="shared" si="5"/>
        <v>58.73976504093983</v>
      </c>
      <c r="R34" s="1" t="s">
        <v>39</v>
      </c>
    </row>
    <row r="35" spans="1:21" x14ac:dyDescent="0.2">
      <c r="A35" s="1">
        <v>0.9</v>
      </c>
      <c r="B35" s="5">
        <f>'Input costs'!$C$14*A35</f>
        <v>8.4375</v>
      </c>
      <c r="C35" s="5">
        <f>B35+('Input costs'!$C$18)</f>
        <v>49.1875</v>
      </c>
      <c r="D35" s="17">
        <f>('Input costs'!C$21/1000)*'Input costs'!$C$23-C35</f>
        <v>82.8125</v>
      </c>
      <c r="E35" s="17">
        <f>('Input costs'!$C$22/1000)*'Input costs'!$C$23-C35</f>
        <v>16.8125</v>
      </c>
      <c r="F35" s="17">
        <f>('Input costs'!C$21/1000)*'Input costs'!$C$24-C35</f>
        <v>110.8125</v>
      </c>
      <c r="G35" s="17">
        <f>('Input costs'!$C$22/1000)*'Input costs'!$C$24-C35</f>
        <v>30.8125</v>
      </c>
      <c r="I35" s="6">
        <f t="shared" ref="I35:K56" si="6">-FV($M$5,2,0,$C35)/3</f>
        <v>18.422358333333335</v>
      </c>
      <c r="J35" s="6">
        <f t="shared" si="6"/>
        <v>18.422358333333335</v>
      </c>
      <c r="K35" s="6">
        <f t="shared" si="6"/>
        <v>18.422358333333335</v>
      </c>
      <c r="N35" s="6">
        <f>$N$34-I35</f>
        <v>113.57764166666666</v>
      </c>
      <c r="O35" s="6">
        <f>$O$34-J35</f>
        <v>43.841792610062882</v>
      </c>
      <c r="P35" s="6">
        <f>$P$34-K35</f>
        <v>40.317406707606494</v>
      </c>
    </row>
    <row r="36" spans="1:21" x14ac:dyDescent="0.2">
      <c r="A36" s="1">
        <v>1</v>
      </c>
      <c r="B36" s="5">
        <f>'Input costs'!$C$14*A36</f>
        <v>9.375</v>
      </c>
      <c r="C36" s="5">
        <f>B36+('Input costs'!$C$18)</f>
        <v>50.125</v>
      </c>
      <c r="D36" s="17">
        <f>('Input costs'!C$21/1000)*'Input costs'!$C$23-C36</f>
        <v>81.875</v>
      </c>
      <c r="E36" s="17">
        <f>('Input costs'!$C$22/1000)*'Input costs'!$C$23-C36</f>
        <v>15.875</v>
      </c>
      <c r="F36" s="17">
        <f>('Input costs'!C$21/1000)*'Input costs'!$C$24-C36</f>
        <v>109.875</v>
      </c>
      <c r="G36" s="17">
        <f>('Input costs'!$C$22/1000)*'Input costs'!$C$24-C36</f>
        <v>29.875</v>
      </c>
      <c r="I36" s="6">
        <f t="shared" si="6"/>
        <v>18.773483333333335</v>
      </c>
      <c r="J36" s="6">
        <f t="shared" si="6"/>
        <v>18.773483333333335</v>
      </c>
      <c r="K36" s="6">
        <f t="shared" si="6"/>
        <v>18.773483333333335</v>
      </c>
      <c r="N36" s="6">
        <f t="shared" ref="N36:N56" si="7">$N$34-I36</f>
        <v>113.22651666666667</v>
      </c>
      <c r="O36" s="6">
        <f t="shared" ref="O36:O56" si="8">$O$34-J36</f>
        <v>43.490667610062886</v>
      </c>
      <c r="P36" s="6">
        <f t="shared" ref="P36:P56" si="9">$P$34-K36</f>
        <v>39.966281707606498</v>
      </c>
      <c r="S36" s="5" t="s">
        <v>17</v>
      </c>
      <c r="T36" s="5" t="s">
        <v>18</v>
      </c>
      <c r="U36" s="5" t="s">
        <v>19</v>
      </c>
    </row>
    <row r="37" spans="1:21" x14ac:dyDescent="0.2">
      <c r="A37" s="1">
        <v>1.1000000000000001</v>
      </c>
      <c r="B37" s="5">
        <f>'Input costs'!$C$14*A37</f>
        <v>10.3125</v>
      </c>
      <c r="C37" s="5">
        <f>B37+('Input costs'!$C$18)</f>
        <v>51.0625</v>
      </c>
      <c r="D37" s="17">
        <f>('Input costs'!C$21/1000)*'Input costs'!$C$23-C37</f>
        <v>80.9375</v>
      </c>
      <c r="E37" s="17">
        <f>('Input costs'!$C$22/1000)*'Input costs'!$C$23-C37</f>
        <v>14.9375</v>
      </c>
      <c r="F37" s="17">
        <f>('Input costs'!C$21/1000)*'Input costs'!$C$24-C37</f>
        <v>108.9375</v>
      </c>
      <c r="G37" s="17">
        <f>('Input costs'!$C$22/1000)*'Input costs'!$C$24-C37</f>
        <v>28.9375</v>
      </c>
      <c r="I37" s="6">
        <f t="shared" si="6"/>
        <v>19.124608333333338</v>
      </c>
      <c r="J37" s="6">
        <f t="shared" si="6"/>
        <v>19.124608333333338</v>
      </c>
      <c r="K37" s="6">
        <f t="shared" si="6"/>
        <v>19.124608333333338</v>
      </c>
      <c r="N37" s="6">
        <f t="shared" si="7"/>
        <v>112.87539166666666</v>
      </c>
      <c r="O37" s="6">
        <f t="shared" si="8"/>
        <v>43.139542610062875</v>
      </c>
      <c r="P37" s="6">
        <f t="shared" si="9"/>
        <v>39.615156707606488</v>
      </c>
      <c r="R37" s="1">
        <v>1.5</v>
      </c>
      <c r="S37" s="8">
        <f>N41</f>
        <v>111.47089166666666</v>
      </c>
      <c r="T37" s="8">
        <f>S37+O41</f>
        <v>153.20593427672952</v>
      </c>
      <c r="U37" s="8">
        <f>T37+P41</f>
        <v>191.41659098433601</v>
      </c>
    </row>
    <row r="38" spans="1:21" x14ac:dyDescent="0.2">
      <c r="A38" s="1">
        <v>1.2</v>
      </c>
      <c r="B38" s="5">
        <f>'Input costs'!$C$14*A38</f>
        <v>11.25</v>
      </c>
      <c r="C38" s="5">
        <f>B38+('Input costs'!$C$18)</f>
        <v>52</v>
      </c>
      <c r="D38" s="17">
        <f>('Input costs'!C$21/1000)*'Input costs'!$C$23-C38</f>
        <v>80</v>
      </c>
      <c r="E38" s="17">
        <f>('Input costs'!$C$22/1000)*'Input costs'!$C$23-C38</f>
        <v>14</v>
      </c>
      <c r="F38" s="17">
        <f>('Input costs'!C$21/1000)*'Input costs'!$C$24-C38</f>
        <v>108</v>
      </c>
      <c r="G38" s="17">
        <f>('Input costs'!$C$22/1000)*'Input costs'!$C$24-C38</f>
        <v>28</v>
      </c>
      <c r="I38" s="6">
        <f t="shared" si="6"/>
        <v>19.475733333333334</v>
      </c>
      <c r="J38" s="6">
        <f t="shared" si="6"/>
        <v>19.475733333333334</v>
      </c>
      <c r="K38" s="6">
        <f t="shared" si="6"/>
        <v>19.475733333333334</v>
      </c>
      <c r="N38" s="6">
        <f t="shared" si="7"/>
        <v>112.52426666666666</v>
      </c>
      <c r="O38" s="6">
        <f t="shared" si="8"/>
        <v>42.788417610062879</v>
      </c>
      <c r="P38" s="6">
        <f t="shared" si="9"/>
        <v>39.264031707606492</v>
      </c>
      <c r="R38" s="1">
        <v>2</v>
      </c>
      <c r="S38" s="8">
        <f>N46</f>
        <v>109.71526666666666</v>
      </c>
      <c r="T38" s="8">
        <f>S38+O46</f>
        <v>149.69468427672956</v>
      </c>
      <c r="U38" s="8">
        <f>T38+P46</f>
        <v>186.14971598433607</v>
      </c>
    </row>
    <row r="39" spans="1:21" x14ac:dyDescent="0.2">
      <c r="A39" s="1">
        <v>1.3</v>
      </c>
      <c r="B39" s="5">
        <f>'Input costs'!$C$14*A39</f>
        <v>12.1875</v>
      </c>
      <c r="C39" s="5">
        <f>B39+('Input costs'!$C$18)</f>
        <v>52.9375</v>
      </c>
      <c r="D39" s="17">
        <f>('Input costs'!C$21/1000)*'Input costs'!$C$23-C39</f>
        <v>79.0625</v>
      </c>
      <c r="E39" s="17">
        <f>('Input costs'!$C$22/1000)*'Input costs'!$C$23-C39</f>
        <v>13.0625</v>
      </c>
      <c r="F39" s="17">
        <f>('Input costs'!C$21/1000)*'Input costs'!$C$24-C39</f>
        <v>107.0625</v>
      </c>
      <c r="G39" s="17">
        <f>('Input costs'!$C$22/1000)*'Input costs'!$C$24-C39</f>
        <v>27.0625</v>
      </c>
      <c r="I39" s="6">
        <f t="shared" si="6"/>
        <v>19.826858333333337</v>
      </c>
      <c r="J39" s="6">
        <f t="shared" si="6"/>
        <v>19.826858333333337</v>
      </c>
      <c r="K39" s="6">
        <f t="shared" si="6"/>
        <v>19.826858333333337</v>
      </c>
      <c r="N39" s="6">
        <f t="shared" si="7"/>
        <v>112.17314166666667</v>
      </c>
      <c r="O39" s="6">
        <f t="shared" si="8"/>
        <v>42.437292610062883</v>
      </c>
      <c r="P39" s="6">
        <f t="shared" si="9"/>
        <v>38.912906707606496</v>
      </c>
      <c r="R39" s="1">
        <v>2.5</v>
      </c>
      <c r="S39" s="8">
        <f>N51</f>
        <v>107.95964166666667</v>
      </c>
      <c r="T39" s="8">
        <f>S39+O51</f>
        <v>146.18343427672954</v>
      </c>
      <c r="U39" s="8">
        <f>T39+P51</f>
        <v>180.88284098433604</v>
      </c>
    </row>
    <row r="40" spans="1:21" x14ac:dyDescent="0.2">
      <c r="A40" s="1">
        <v>1.4</v>
      </c>
      <c r="B40" s="5">
        <f>'Input costs'!$C$14*A40</f>
        <v>13.125</v>
      </c>
      <c r="C40" s="5">
        <f>B40+('Input costs'!$C$18)</f>
        <v>53.875</v>
      </c>
      <c r="D40" s="17">
        <f>('Input costs'!C$21/1000)*'Input costs'!$C$23-C40</f>
        <v>78.125</v>
      </c>
      <c r="E40" s="17">
        <f>('Input costs'!$C$22/1000)*'Input costs'!$C$23-C40</f>
        <v>12.125</v>
      </c>
      <c r="F40" s="17">
        <f>('Input costs'!C$21/1000)*'Input costs'!$C$24-C40</f>
        <v>106.125</v>
      </c>
      <c r="G40" s="17">
        <f>('Input costs'!$C$22/1000)*'Input costs'!$C$24-C40</f>
        <v>26.125</v>
      </c>
      <c r="I40" s="6">
        <f t="shared" si="6"/>
        <v>20.177983333333337</v>
      </c>
      <c r="J40" s="6">
        <f t="shared" si="6"/>
        <v>20.177983333333337</v>
      </c>
      <c r="K40" s="6">
        <f t="shared" si="6"/>
        <v>20.177983333333337</v>
      </c>
      <c r="N40" s="6">
        <f t="shared" si="7"/>
        <v>111.82201666666666</v>
      </c>
      <c r="O40" s="6">
        <f t="shared" si="8"/>
        <v>42.08616761006288</v>
      </c>
      <c r="P40" s="6">
        <f t="shared" si="9"/>
        <v>38.561781707606492</v>
      </c>
      <c r="R40" s="1">
        <v>3</v>
      </c>
      <c r="S40" s="8">
        <f>N56</f>
        <v>106.20401666666666</v>
      </c>
      <c r="T40" s="8">
        <f>S40+O47</f>
        <v>145.83230927672955</v>
      </c>
      <c r="U40" s="8">
        <f>T40+P47</f>
        <v>181.93621598433606</v>
      </c>
    </row>
    <row r="41" spans="1:21" x14ac:dyDescent="0.2">
      <c r="A41" s="1">
        <v>1.5</v>
      </c>
      <c r="B41" s="5">
        <f>'Input costs'!$C$14*A41</f>
        <v>14.0625</v>
      </c>
      <c r="C41" s="5">
        <f>B41+('Input costs'!$C$18)</f>
        <v>54.8125</v>
      </c>
      <c r="D41" s="17">
        <f>('Input costs'!C$21/1000)*'Input costs'!$C$23-C41</f>
        <v>77.1875</v>
      </c>
      <c r="E41" s="17">
        <f>('Input costs'!$C$22/1000)*'Input costs'!$C$23-C41</f>
        <v>11.1875</v>
      </c>
      <c r="F41" s="17">
        <f>('Input costs'!C$21/1000)*'Input costs'!$C$24-C41</f>
        <v>105.1875</v>
      </c>
      <c r="G41" s="17">
        <f>('Input costs'!$C$22/1000)*'Input costs'!$C$24-C41</f>
        <v>25.1875</v>
      </c>
      <c r="I41" s="6">
        <f t="shared" si="6"/>
        <v>20.529108333333337</v>
      </c>
      <c r="J41" s="6">
        <f t="shared" si="6"/>
        <v>20.529108333333337</v>
      </c>
      <c r="K41" s="6">
        <f t="shared" si="6"/>
        <v>20.529108333333337</v>
      </c>
      <c r="N41" s="6">
        <f t="shared" si="7"/>
        <v>111.47089166666666</v>
      </c>
      <c r="O41" s="6">
        <f t="shared" si="8"/>
        <v>41.735042610062877</v>
      </c>
      <c r="P41" s="6">
        <f t="shared" si="9"/>
        <v>38.210656707606489</v>
      </c>
      <c r="S41" s="6"/>
      <c r="T41" s="6"/>
      <c r="U41" s="6"/>
    </row>
    <row r="42" spans="1:21" x14ac:dyDescent="0.2">
      <c r="A42" s="1">
        <v>1.6</v>
      </c>
      <c r="B42" s="5">
        <f>'Input costs'!$C$14*A42</f>
        <v>15</v>
      </c>
      <c r="C42" s="5">
        <f>B42+('Input costs'!$C$18)</f>
        <v>55.75</v>
      </c>
      <c r="D42" s="17">
        <f>('Input costs'!C$21/1000)*'Input costs'!$C$23-C42</f>
        <v>76.25</v>
      </c>
      <c r="E42" s="17">
        <f>('Input costs'!$C$22/1000)*'Input costs'!$C$23-C42</f>
        <v>10.25</v>
      </c>
      <c r="F42" s="17">
        <f>('Input costs'!C$21/1000)*'Input costs'!$C$24-C42</f>
        <v>104.25</v>
      </c>
      <c r="G42" s="17">
        <f>('Input costs'!$C$22/1000)*'Input costs'!$C$24-C42</f>
        <v>24.25</v>
      </c>
      <c r="I42" s="6">
        <f t="shared" si="6"/>
        <v>20.880233333333337</v>
      </c>
      <c r="J42" s="6">
        <f t="shared" si="6"/>
        <v>20.880233333333337</v>
      </c>
      <c r="K42" s="6">
        <f t="shared" si="6"/>
        <v>20.880233333333337</v>
      </c>
      <c r="N42" s="6">
        <f t="shared" si="7"/>
        <v>111.11976666666666</v>
      </c>
      <c r="O42" s="6">
        <f t="shared" si="8"/>
        <v>41.38391761006288</v>
      </c>
      <c r="P42" s="6">
        <f t="shared" si="9"/>
        <v>37.859531707606493</v>
      </c>
    </row>
    <row r="43" spans="1:21" x14ac:dyDescent="0.2">
      <c r="A43" s="1">
        <v>1.7</v>
      </c>
      <c r="B43" s="5">
        <f>'Input costs'!$C$14*A43</f>
        <v>15.9375</v>
      </c>
      <c r="C43" s="5">
        <f>B43+('Input costs'!$C$18)</f>
        <v>56.6875</v>
      </c>
      <c r="D43" s="17">
        <f>('Input costs'!C$21/1000)*'Input costs'!$C$23-C43</f>
        <v>75.3125</v>
      </c>
      <c r="E43" s="17">
        <f>('Input costs'!$C$22/1000)*'Input costs'!$C$23-C43</f>
        <v>9.3125</v>
      </c>
      <c r="F43" s="17">
        <f>('Input costs'!C$21/1000)*'Input costs'!$C$24-C43</f>
        <v>103.3125</v>
      </c>
      <c r="G43" s="17">
        <f>('Input costs'!$C$22/1000)*'Input costs'!$C$24-C43</f>
        <v>23.3125</v>
      </c>
      <c r="I43" s="6">
        <f t="shared" si="6"/>
        <v>21.231358333333336</v>
      </c>
      <c r="J43" s="6">
        <f t="shared" si="6"/>
        <v>21.231358333333336</v>
      </c>
      <c r="K43" s="6">
        <f t="shared" si="6"/>
        <v>21.231358333333336</v>
      </c>
      <c r="N43" s="6">
        <f t="shared" si="7"/>
        <v>110.76864166666667</v>
      </c>
      <c r="O43" s="6">
        <f t="shared" si="8"/>
        <v>41.032792610062884</v>
      </c>
      <c r="P43" s="6">
        <f t="shared" si="9"/>
        <v>37.508406707606497</v>
      </c>
    </row>
    <row r="44" spans="1:21" x14ac:dyDescent="0.2">
      <c r="A44" s="1">
        <v>1.8</v>
      </c>
      <c r="B44" s="5">
        <f>'Input costs'!$C$14*A44</f>
        <v>16.875</v>
      </c>
      <c r="C44" s="5">
        <f>B44+('Input costs'!$C$18)</f>
        <v>57.625</v>
      </c>
      <c r="D44" s="17">
        <f>('Input costs'!C$21/1000)*'Input costs'!$C$23-C44</f>
        <v>74.375</v>
      </c>
      <c r="E44" s="17">
        <f>('Input costs'!$C$22/1000)*'Input costs'!$C$23-C44</f>
        <v>8.375</v>
      </c>
      <c r="F44" s="17">
        <f>('Input costs'!C$21/1000)*'Input costs'!$C$24-C44</f>
        <v>102.375</v>
      </c>
      <c r="G44" s="17">
        <f>('Input costs'!$C$22/1000)*'Input costs'!$C$24-C44</f>
        <v>22.375</v>
      </c>
      <c r="I44" s="6">
        <f t="shared" si="6"/>
        <v>21.582483333333339</v>
      </c>
      <c r="J44" s="6">
        <f t="shared" si="6"/>
        <v>21.582483333333339</v>
      </c>
      <c r="K44" s="6">
        <f t="shared" si="6"/>
        <v>21.582483333333339</v>
      </c>
      <c r="N44" s="6">
        <f t="shared" si="7"/>
        <v>110.41751666666666</v>
      </c>
      <c r="O44" s="6">
        <f t="shared" si="8"/>
        <v>40.681667610062874</v>
      </c>
      <c r="P44" s="6">
        <f t="shared" si="9"/>
        <v>37.157281707606487</v>
      </c>
    </row>
    <row r="45" spans="1:21" x14ac:dyDescent="0.2">
      <c r="A45" s="1">
        <v>1.9</v>
      </c>
      <c r="B45" s="5">
        <f>'Input costs'!$C$14*A45</f>
        <v>17.8125</v>
      </c>
      <c r="C45" s="5">
        <f>B45+('Input costs'!$C$18)</f>
        <v>58.5625</v>
      </c>
      <c r="D45" s="17">
        <f>('Input costs'!C$21/1000)*'Input costs'!$C$23-C45</f>
        <v>73.4375</v>
      </c>
      <c r="E45" s="17">
        <f>('Input costs'!$C$22/1000)*'Input costs'!$C$23-C45</f>
        <v>7.4375</v>
      </c>
      <c r="F45" s="17">
        <f>('Input costs'!C$21/1000)*'Input costs'!$C$24-C45</f>
        <v>101.4375</v>
      </c>
      <c r="G45" s="17">
        <f>('Input costs'!$C$22/1000)*'Input costs'!$C$24-C45</f>
        <v>21.4375</v>
      </c>
      <c r="I45" s="6">
        <f t="shared" si="6"/>
        <v>21.933608333333336</v>
      </c>
      <c r="J45" s="6">
        <f t="shared" si="6"/>
        <v>21.933608333333336</v>
      </c>
      <c r="K45" s="6">
        <f t="shared" si="6"/>
        <v>21.933608333333336</v>
      </c>
      <c r="N45" s="6">
        <f t="shared" si="7"/>
        <v>110.06639166666666</v>
      </c>
      <c r="O45" s="6">
        <f t="shared" si="8"/>
        <v>40.330542610062878</v>
      </c>
      <c r="P45" s="6">
        <f t="shared" si="9"/>
        <v>36.80615670760649</v>
      </c>
    </row>
    <row r="46" spans="1:21" x14ac:dyDescent="0.2">
      <c r="A46" s="1">
        <v>2</v>
      </c>
      <c r="B46" s="5">
        <f>'Input costs'!$C$14*A46</f>
        <v>18.75</v>
      </c>
      <c r="C46" s="5">
        <f>B46+('Input costs'!$C$18)</f>
        <v>59.5</v>
      </c>
      <c r="D46" s="17">
        <f>('Input costs'!C$21/1000)*'Input costs'!$C$23-C46</f>
        <v>72.5</v>
      </c>
      <c r="E46" s="17">
        <f>('Input costs'!$C$22/1000)*'Input costs'!$C$23-C46</f>
        <v>6.5</v>
      </c>
      <c r="F46" s="17">
        <f>('Input costs'!C$21/1000)*'Input costs'!$C$24-C46</f>
        <v>100.5</v>
      </c>
      <c r="G46" s="17">
        <f>('Input costs'!$C$22/1000)*'Input costs'!$C$24-C46</f>
        <v>20.5</v>
      </c>
      <c r="I46" s="6">
        <f t="shared" si="6"/>
        <v>22.284733333333335</v>
      </c>
      <c r="J46" s="6">
        <f t="shared" si="6"/>
        <v>22.284733333333335</v>
      </c>
      <c r="K46" s="6">
        <f t="shared" si="6"/>
        <v>22.284733333333335</v>
      </c>
      <c r="N46" s="6">
        <f t="shared" si="7"/>
        <v>109.71526666666666</v>
      </c>
      <c r="O46" s="6">
        <f t="shared" si="8"/>
        <v>39.979417610062882</v>
      </c>
      <c r="P46" s="6">
        <f t="shared" si="9"/>
        <v>36.455031707606494</v>
      </c>
    </row>
    <row r="47" spans="1:21" x14ac:dyDescent="0.2">
      <c r="A47" s="1">
        <v>2.1</v>
      </c>
      <c r="B47" s="5">
        <f>'Input costs'!$C$14*A47</f>
        <v>19.6875</v>
      </c>
      <c r="C47" s="5">
        <f>B47+('Input costs'!$C$18)</f>
        <v>60.4375</v>
      </c>
      <c r="D47" s="17">
        <f>('Input costs'!C$21/1000)*'Input costs'!$C$23-C47</f>
        <v>71.5625</v>
      </c>
      <c r="E47" s="17">
        <f>('Input costs'!$C$22/1000)*'Input costs'!$C$23-C47</f>
        <v>5.5625</v>
      </c>
      <c r="F47" s="17">
        <f>('Input costs'!C$21/1000)*'Input costs'!$C$24-C47</f>
        <v>99.5625</v>
      </c>
      <c r="G47" s="17">
        <f>('Input costs'!$C$22/1000)*'Input costs'!$C$24-C47</f>
        <v>19.5625</v>
      </c>
      <c r="I47" s="6">
        <f t="shared" si="6"/>
        <v>22.635858333333335</v>
      </c>
      <c r="J47" s="6">
        <f t="shared" si="6"/>
        <v>22.635858333333335</v>
      </c>
      <c r="K47" s="6">
        <f t="shared" si="6"/>
        <v>22.635858333333335</v>
      </c>
      <c r="N47" s="6">
        <f t="shared" si="7"/>
        <v>109.36414166666667</v>
      </c>
      <c r="O47" s="6">
        <f t="shared" si="8"/>
        <v>39.628292610062886</v>
      </c>
      <c r="P47" s="6">
        <f t="shared" si="9"/>
        <v>36.103906707606498</v>
      </c>
    </row>
    <row r="48" spans="1:21" x14ac:dyDescent="0.2">
      <c r="A48" s="1">
        <v>2.2000000000000002</v>
      </c>
      <c r="B48" s="5">
        <f>'Input costs'!$C$14*A48</f>
        <v>20.625</v>
      </c>
      <c r="C48" s="5">
        <f>B48+('Input costs'!$C$18)</f>
        <v>61.375</v>
      </c>
      <c r="D48" s="17">
        <f>('Input costs'!C$21/1000)*'Input costs'!$C$23-C48</f>
        <v>70.625</v>
      </c>
      <c r="E48" s="17">
        <f>('Input costs'!$C$22/1000)*'Input costs'!$C$23-C48</f>
        <v>4.625</v>
      </c>
      <c r="F48" s="17">
        <f>('Input costs'!C$21/1000)*'Input costs'!$C$24-C48</f>
        <v>98.625</v>
      </c>
      <c r="G48" s="17">
        <f>('Input costs'!$C$22/1000)*'Input costs'!$C$24-C48</f>
        <v>18.625</v>
      </c>
      <c r="I48" s="6">
        <f t="shared" si="6"/>
        <v>22.986983333333338</v>
      </c>
      <c r="J48" s="6">
        <f t="shared" si="6"/>
        <v>22.986983333333338</v>
      </c>
      <c r="K48" s="6">
        <f t="shared" si="6"/>
        <v>22.986983333333338</v>
      </c>
      <c r="N48" s="6">
        <f t="shared" si="7"/>
        <v>109.01301666666666</v>
      </c>
      <c r="O48" s="6">
        <f t="shared" si="8"/>
        <v>39.277167610062875</v>
      </c>
      <c r="P48" s="6">
        <f t="shared" si="9"/>
        <v>35.752781707606488</v>
      </c>
    </row>
    <row r="49" spans="1:16" x14ac:dyDescent="0.2">
      <c r="A49" s="1">
        <v>2.2999999999999998</v>
      </c>
      <c r="B49" s="5">
        <f>'Input costs'!$C$14*A49</f>
        <v>21.5625</v>
      </c>
      <c r="C49" s="5">
        <f>B49+('Input costs'!$C$18)</f>
        <v>62.3125</v>
      </c>
      <c r="D49" s="17">
        <f>('Input costs'!C$21/1000)*'Input costs'!$C$23-C49</f>
        <v>69.6875</v>
      </c>
      <c r="E49" s="17">
        <f>('Input costs'!$C$22/1000)*'Input costs'!$C$23-C49</f>
        <v>3.6875</v>
      </c>
      <c r="F49" s="17">
        <f>('Input costs'!C$21/1000)*'Input costs'!$C$24-C49</f>
        <v>97.6875</v>
      </c>
      <c r="G49" s="17">
        <f>('Input costs'!$C$22/1000)*'Input costs'!$C$24-C49</f>
        <v>17.6875</v>
      </c>
      <c r="I49" s="6">
        <f t="shared" si="6"/>
        <v>23.338108333333338</v>
      </c>
      <c r="J49" s="6">
        <f t="shared" si="6"/>
        <v>23.338108333333338</v>
      </c>
      <c r="K49" s="6">
        <f t="shared" si="6"/>
        <v>23.338108333333338</v>
      </c>
      <c r="N49" s="6">
        <f t="shared" si="7"/>
        <v>108.66189166666666</v>
      </c>
      <c r="O49" s="6">
        <f t="shared" si="8"/>
        <v>38.926042610062879</v>
      </c>
      <c r="P49" s="6">
        <f t="shared" si="9"/>
        <v>35.401656707606492</v>
      </c>
    </row>
    <row r="50" spans="1:16" x14ac:dyDescent="0.2">
      <c r="A50" s="1">
        <v>2.4</v>
      </c>
      <c r="B50" s="5">
        <f>'Input costs'!$C$14*A50</f>
        <v>22.5</v>
      </c>
      <c r="C50" s="5">
        <f>B50+('Input costs'!$C$18)</f>
        <v>63.25</v>
      </c>
      <c r="D50" s="17">
        <f>('Input costs'!C$21/1000)*'Input costs'!$C$23-C50</f>
        <v>68.75</v>
      </c>
      <c r="E50" s="17">
        <f>('Input costs'!$C$22/1000)*'Input costs'!$C$23-C50</f>
        <v>2.75</v>
      </c>
      <c r="F50" s="17">
        <f>('Input costs'!C$21/1000)*'Input costs'!$C$24-C50</f>
        <v>96.75</v>
      </c>
      <c r="G50" s="17">
        <f>('Input costs'!$C$22/1000)*'Input costs'!$C$24-C50</f>
        <v>16.75</v>
      </c>
      <c r="I50" s="6">
        <f t="shared" si="6"/>
        <v>23.689233333333338</v>
      </c>
      <c r="J50" s="6">
        <f t="shared" si="6"/>
        <v>23.689233333333338</v>
      </c>
      <c r="K50" s="6">
        <f t="shared" si="6"/>
        <v>23.689233333333338</v>
      </c>
      <c r="N50" s="6">
        <f t="shared" si="7"/>
        <v>108.31076666666667</v>
      </c>
      <c r="O50" s="6">
        <f t="shared" si="8"/>
        <v>38.574917610062883</v>
      </c>
      <c r="P50" s="6">
        <f t="shared" si="9"/>
        <v>35.050531707606496</v>
      </c>
    </row>
    <row r="51" spans="1:16" x14ac:dyDescent="0.2">
      <c r="A51" s="1">
        <v>2.5</v>
      </c>
      <c r="B51" s="5">
        <f>'Input costs'!$C$14*A51</f>
        <v>23.4375</v>
      </c>
      <c r="C51" s="5">
        <f>B51+('Input costs'!$C$18)</f>
        <v>64.1875</v>
      </c>
      <c r="D51" s="17">
        <f>('Input costs'!C$21/1000)*'Input costs'!$C$23-C51</f>
        <v>67.8125</v>
      </c>
      <c r="E51" s="17">
        <f>('Input costs'!$C$22/1000)*'Input costs'!$C$23-C51</f>
        <v>1.8125</v>
      </c>
      <c r="F51" s="17">
        <f>('Input costs'!C$21/1000)*'Input costs'!$C$24-C51</f>
        <v>95.8125</v>
      </c>
      <c r="G51" s="17">
        <f>('Input costs'!$C$22/1000)*'Input costs'!$C$24-C51</f>
        <v>15.8125</v>
      </c>
      <c r="I51" s="6">
        <f t="shared" si="6"/>
        <v>24.040358333333334</v>
      </c>
      <c r="J51" s="6">
        <f t="shared" si="6"/>
        <v>24.040358333333334</v>
      </c>
      <c r="K51" s="6">
        <f t="shared" si="6"/>
        <v>24.040358333333334</v>
      </c>
      <c r="N51" s="6">
        <f t="shared" si="7"/>
        <v>107.95964166666667</v>
      </c>
      <c r="O51" s="6">
        <f t="shared" si="8"/>
        <v>38.223792610062887</v>
      </c>
      <c r="P51" s="6">
        <f t="shared" si="9"/>
        <v>34.699406707606499</v>
      </c>
    </row>
    <row r="52" spans="1:16" x14ac:dyDescent="0.2">
      <c r="A52" s="1">
        <v>2.6</v>
      </c>
      <c r="B52" s="5">
        <f>'Input costs'!$C$14*A52</f>
        <v>24.375</v>
      </c>
      <c r="C52" s="5">
        <f>B52+('Input costs'!$C$18)</f>
        <v>65.125</v>
      </c>
      <c r="D52" s="17">
        <f>('Input costs'!C$21/1000)*'Input costs'!$C$23-C52</f>
        <v>66.875</v>
      </c>
      <c r="E52" s="17">
        <f>('Input costs'!$C$22/1000)*'Input costs'!$C$23-C52</f>
        <v>0.875</v>
      </c>
      <c r="F52" s="17">
        <f>('Input costs'!C$21/1000)*'Input costs'!$C$24-C52</f>
        <v>94.875</v>
      </c>
      <c r="G52" s="17">
        <f>('Input costs'!$C$22/1000)*'Input costs'!$C$24-C52</f>
        <v>14.875</v>
      </c>
      <c r="I52" s="6">
        <f t="shared" si="6"/>
        <v>24.391483333333337</v>
      </c>
      <c r="J52" s="6">
        <f t="shared" si="6"/>
        <v>24.391483333333337</v>
      </c>
      <c r="K52" s="6">
        <f t="shared" si="6"/>
        <v>24.391483333333337</v>
      </c>
      <c r="N52" s="6">
        <f t="shared" si="7"/>
        <v>107.60851666666666</v>
      </c>
      <c r="O52" s="6">
        <f t="shared" si="8"/>
        <v>37.872667610062877</v>
      </c>
      <c r="P52" s="6">
        <f t="shared" si="9"/>
        <v>34.348281707606489</v>
      </c>
    </row>
    <row r="53" spans="1:16" x14ac:dyDescent="0.2">
      <c r="A53" s="1">
        <v>2.7</v>
      </c>
      <c r="B53" s="5">
        <f>'Input costs'!$C$14*A53</f>
        <v>25.3125</v>
      </c>
      <c r="C53" s="5">
        <f>B53+('Input costs'!$C$18)</f>
        <v>66.0625</v>
      </c>
      <c r="D53" s="17">
        <f>('Input costs'!C$21/1000)*'Input costs'!$C$23-C53</f>
        <v>65.9375</v>
      </c>
      <c r="E53" s="17">
        <f>('Input costs'!$C$22/1000)*'Input costs'!$C$23-C53</f>
        <v>-6.25E-2</v>
      </c>
      <c r="F53" s="17">
        <f>('Input costs'!C$21/1000)*'Input costs'!$C$24-C53</f>
        <v>93.9375</v>
      </c>
      <c r="G53" s="17">
        <f>('Input costs'!$C$22/1000)*'Input costs'!$C$24-C53</f>
        <v>13.9375</v>
      </c>
      <c r="I53" s="6">
        <f t="shared" si="6"/>
        <v>24.742608333333337</v>
      </c>
      <c r="J53" s="6">
        <f t="shared" si="6"/>
        <v>24.742608333333337</v>
      </c>
      <c r="K53" s="6">
        <f t="shared" si="6"/>
        <v>24.742608333333337</v>
      </c>
      <c r="N53" s="6">
        <f t="shared" si="7"/>
        <v>107.25739166666666</v>
      </c>
      <c r="O53" s="6">
        <f t="shared" si="8"/>
        <v>37.52154261006288</v>
      </c>
      <c r="P53" s="6">
        <f t="shared" si="9"/>
        <v>33.997156707606493</v>
      </c>
    </row>
    <row r="54" spans="1:16" x14ac:dyDescent="0.2">
      <c r="A54" s="1">
        <v>2.8</v>
      </c>
      <c r="B54" s="5">
        <f>'Input costs'!$C$14*A54</f>
        <v>26.25</v>
      </c>
      <c r="C54" s="5">
        <f>B54+('Input costs'!$C$18)</f>
        <v>67</v>
      </c>
      <c r="D54" s="17">
        <f>('Input costs'!C$21/1000)*'Input costs'!$C$23-C54</f>
        <v>65</v>
      </c>
      <c r="E54" s="17">
        <f>('Input costs'!$C$22/1000)*'Input costs'!$C$23-C54</f>
        <v>-1</v>
      </c>
      <c r="F54" s="17">
        <f>('Input costs'!C$21/1000)*'Input costs'!$C$24-C54</f>
        <v>93</v>
      </c>
      <c r="G54" s="17">
        <f>('Input costs'!$C$22/1000)*'Input costs'!$C$24-C54</f>
        <v>13</v>
      </c>
      <c r="I54" s="6">
        <f t="shared" si="6"/>
        <v>25.093733333333336</v>
      </c>
      <c r="J54" s="6">
        <f t="shared" si="6"/>
        <v>25.093733333333336</v>
      </c>
      <c r="K54" s="6">
        <f t="shared" si="6"/>
        <v>25.093733333333336</v>
      </c>
      <c r="N54" s="6">
        <f t="shared" si="7"/>
        <v>106.90626666666667</v>
      </c>
      <c r="O54" s="6">
        <f t="shared" si="8"/>
        <v>37.170417610062884</v>
      </c>
      <c r="P54" s="6">
        <f t="shared" si="9"/>
        <v>33.646031707606497</v>
      </c>
    </row>
    <row r="55" spans="1:16" x14ac:dyDescent="0.2">
      <c r="A55" s="1">
        <v>2.9</v>
      </c>
      <c r="B55" s="5">
        <f>'Input costs'!$C$14*A55</f>
        <v>27.1875</v>
      </c>
      <c r="C55" s="5">
        <f>B55+('Input costs'!$C$18)</f>
        <v>67.9375</v>
      </c>
      <c r="D55" s="17">
        <f>('Input costs'!C$21/1000)*'Input costs'!$C$23-C55</f>
        <v>64.0625</v>
      </c>
      <c r="E55" s="17">
        <f>('Input costs'!$C$22/1000)*'Input costs'!$C$23-C55</f>
        <v>-1.9375</v>
      </c>
      <c r="F55" s="17">
        <f>('Input costs'!C$21/1000)*'Input costs'!$C$24-C55</f>
        <v>92.0625</v>
      </c>
      <c r="G55" s="17">
        <f>('Input costs'!$C$22/1000)*'Input costs'!$C$24-C55</f>
        <v>12.0625</v>
      </c>
      <c r="I55" s="6">
        <f t="shared" si="6"/>
        <v>25.44485833333334</v>
      </c>
      <c r="J55" s="6">
        <f t="shared" si="6"/>
        <v>25.44485833333334</v>
      </c>
      <c r="K55" s="6">
        <f t="shared" si="6"/>
        <v>25.44485833333334</v>
      </c>
      <c r="N55" s="6">
        <f t="shared" si="7"/>
        <v>106.55514166666666</v>
      </c>
      <c r="O55" s="6">
        <f t="shared" si="8"/>
        <v>36.819292610062874</v>
      </c>
      <c r="P55" s="6">
        <f t="shared" si="9"/>
        <v>33.294906707606486</v>
      </c>
    </row>
    <row r="56" spans="1:16" x14ac:dyDescent="0.2">
      <c r="A56" s="1">
        <v>3</v>
      </c>
      <c r="B56" s="5">
        <f>'Input costs'!$C$14*A56</f>
        <v>28.125</v>
      </c>
      <c r="C56" s="5">
        <f>B56+('Input costs'!$C$18)</f>
        <v>68.875</v>
      </c>
      <c r="D56" s="17">
        <f>('Input costs'!C$21/1000)*'Input costs'!$C$23-C56</f>
        <v>63.125</v>
      </c>
      <c r="E56" s="17">
        <f>('Input costs'!$C$22/1000)*'Input costs'!$C$23-C56</f>
        <v>-2.875</v>
      </c>
      <c r="F56" s="17">
        <f>('Input costs'!C$21/1000)*'Input costs'!$C$24-C56</f>
        <v>91.125</v>
      </c>
      <c r="G56" s="17">
        <f>('Input costs'!$C$22/1000)*'Input costs'!$C$24-C56</f>
        <v>11.125</v>
      </c>
      <c r="I56" s="6">
        <f t="shared" si="6"/>
        <v>25.795983333333336</v>
      </c>
      <c r="J56" s="6">
        <f t="shared" si="6"/>
        <v>25.795983333333336</v>
      </c>
      <c r="K56" s="6">
        <f t="shared" si="6"/>
        <v>25.795983333333336</v>
      </c>
      <c r="N56" s="6">
        <f t="shared" si="7"/>
        <v>106.20401666666666</v>
      </c>
      <c r="O56" s="6">
        <f t="shared" si="8"/>
        <v>36.468167610062878</v>
      </c>
      <c r="P56" s="6">
        <f t="shared" si="9"/>
        <v>32.94378170760649</v>
      </c>
    </row>
    <row r="57" spans="1:16" x14ac:dyDescent="0.2">
      <c r="D57" s="14">
        <f>(('Input costs'!C$21/1000)*'Input costs'!$C$23-'Input costs'!$C$18)/'Input costs'!$C$14</f>
        <v>9.7333333333333325</v>
      </c>
      <c r="E57" s="14">
        <f>(('Input costs'!$C$22/1000)*'Input costs'!$C$23-'Input costs'!$C$18)/'Input costs'!$C$14</f>
        <v>2.6933333333333334</v>
      </c>
      <c r="F57" s="14">
        <f>(('Input costs'!C$21/1000)*'Input costs'!$C$24-'Input costs'!$C$18)/'Input costs'!$C$14</f>
        <v>12.72</v>
      </c>
      <c r="G57" s="14">
        <f>(('Input costs'!$C$22/1000)*'Input costs'!$C$24-'Input costs'!$C$18)/'Input costs'!$C$14</f>
        <v>4.1866666666666665</v>
      </c>
    </row>
  </sheetData>
  <sheetProtection algorithmName="SHA-512" hashValue="aC9Q4OX8AGqVn1+SJM3xONVH1gDCCh1U0qJAyPPSP1TKfUEwwRnAFS4udd48oLTgdET5FmNk9pITTsq6WT34vQ==" saltValue="jWOFYNs0sIFFuTD+KZT5SQ==" spinCount="100000" sheet="1" objects="1" scenarios="1" selectLockedCells="1" selectUnlockedCells="1"/>
  <phoneticPr fontId="1" type="noConversion"/>
  <pageMargins left="0.7" right="0.7" top="0.75" bottom="0.75" header="0.3" footer="0.3"/>
  <pageSetup scale="23"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Input costs</vt:lpstr>
      <vt:lpstr>Tables to be hidden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Bindi Isbister</dc:creator>
  <cp:keywords/>
  <dc:description/>
  <cp:lastModifiedBy>Bindi Isbister</cp:lastModifiedBy>
  <cp:revision/>
  <cp:lastPrinted>2022-05-11T04:13:01Z</cp:lastPrinted>
  <dcterms:created xsi:type="dcterms:W3CDTF">2022-03-09T05:30:06Z</dcterms:created>
  <dcterms:modified xsi:type="dcterms:W3CDTF">2022-06-01T02:07:42Z</dcterms:modified>
  <cp:category/>
  <cp:contentStatus/>
</cp:coreProperties>
</file>